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tables/table7.xml" ContentType="application/vnd.openxmlformats-officedocument.spreadsheetml.table+xml"/>
  <Override PartName="/xl/comments3.xml" ContentType="application/vnd.openxmlformats-officedocument.spreadsheetml.comments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h Sem. Jan. 2024\MGMT 201\"/>
    </mc:Choice>
  </mc:AlternateContent>
  <xr:revisionPtr revIDLastSave="0" documentId="13_ncr:1_{347C1D68-FB33-46C9-AECF-9F3D7763D919}" xr6:coauthVersionLast="47" xr6:coauthVersionMax="47" xr10:uidLastSave="{00000000-0000-0000-0000-000000000000}"/>
  <bookViews>
    <workbookView xWindow="-108" yWindow="-108" windowWidth="23256" windowHeight="12720" tabRatio="766" firstSheet="1" activeTab="7" xr2:uid="{B44B3249-ADCF-CB44-8C1E-181EBA6D7EDD}"/>
  </bookViews>
  <sheets>
    <sheet name="Start Up Costs " sheetId="10" r:id="rId1"/>
    <sheet name="Income Statement Year 1 " sheetId="1" r:id="rId2"/>
    <sheet name="Income Statement Year 2 " sheetId="2" r:id="rId3"/>
    <sheet name="Income Statement Year 3" sheetId="3" r:id="rId4"/>
    <sheet name="Cash flow 1" sheetId="11" r:id="rId5"/>
    <sheet name="Cash Flow 2" sheetId="14" r:id="rId6"/>
    <sheet name="Cash flow 3" sheetId="13" r:id="rId7"/>
    <sheet name="Balance Sheet" sheetId="1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11" l="1"/>
  <c r="Q13" i="11"/>
  <c r="Q12" i="11"/>
  <c r="Q11" i="11"/>
  <c r="Q44" i="11"/>
  <c r="Q42" i="11"/>
  <c r="O19" i="3"/>
  <c r="O18" i="3"/>
  <c r="O17" i="3"/>
  <c r="O16" i="3"/>
  <c r="O14" i="2"/>
  <c r="O7" i="1"/>
  <c r="O17" i="2"/>
  <c r="O16" i="2"/>
  <c r="O15" i="2"/>
  <c r="E36" i="13"/>
  <c r="C40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C44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D45" i="14"/>
  <c r="P28" i="14"/>
  <c r="P32" i="14"/>
  <c r="P31" i="14"/>
  <c r="P30" i="14"/>
  <c r="P29" i="14"/>
  <c r="P24" i="14"/>
  <c r="P23" i="14"/>
  <c r="P22" i="14"/>
  <c r="P21" i="14"/>
  <c r="O31" i="13"/>
  <c r="O30" i="13"/>
  <c r="O29" i="13"/>
  <c r="O28" i="13"/>
  <c r="D21" i="13"/>
  <c r="C21" i="13"/>
  <c r="O17" i="13"/>
  <c r="O16" i="13"/>
  <c r="O15" i="13"/>
  <c r="O14" i="13"/>
  <c r="P43" i="14"/>
  <c r="P39" i="14"/>
  <c r="P17" i="14"/>
  <c r="P16" i="14"/>
  <c r="P15" i="14"/>
  <c r="P14" i="14"/>
  <c r="Q36" i="11"/>
  <c r="P36" i="11"/>
  <c r="O36" i="11"/>
  <c r="N36" i="11"/>
  <c r="M36" i="11"/>
  <c r="L36" i="11"/>
  <c r="K36" i="11"/>
  <c r="J36" i="11"/>
  <c r="I36" i="11"/>
  <c r="C22" i="15"/>
  <c r="C24" i="15" s="1"/>
  <c r="D20" i="15" s="1"/>
  <c r="D22" i="15" s="1"/>
  <c r="D24" i="15" s="1"/>
  <c r="C18" i="15"/>
  <c r="D11" i="15"/>
  <c r="D13" i="15" s="1"/>
  <c r="E11" i="15"/>
  <c r="E13" i="15" s="1"/>
  <c r="C11" i="15"/>
  <c r="C13" i="15" s="1"/>
  <c r="D20" i="3"/>
  <c r="E20" i="3"/>
  <c r="C20" i="3"/>
  <c r="M12" i="3"/>
  <c r="I12" i="3"/>
  <c r="F12" i="3"/>
  <c r="G12" i="3"/>
  <c r="H12" i="3"/>
  <c r="J12" i="3"/>
  <c r="K12" i="3"/>
  <c r="L12" i="3"/>
  <c r="N12" i="3"/>
  <c r="D18" i="2"/>
  <c r="E18" i="2"/>
  <c r="C18" i="2"/>
  <c r="E23" i="1"/>
  <c r="D23" i="1"/>
  <c r="C23" i="1"/>
  <c r="N19" i="1"/>
  <c r="M19" i="1"/>
  <c r="L19" i="1"/>
  <c r="K19" i="1"/>
  <c r="J19" i="1"/>
  <c r="I19" i="1"/>
  <c r="H19" i="1"/>
  <c r="G19" i="1"/>
  <c r="F19" i="1"/>
  <c r="O18" i="1"/>
  <c r="O17" i="1"/>
  <c r="O16" i="1"/>
  <c r="O15" i="1"/>
  <c r="N11" i="1"/>
  <c r="M11" i="1"/>
  <c r="L11" i="1"/>
  <c r="K11" i="1"/>
  <c r="K21" i="1" s="1"/>
  <c r="J11" i="1"/>
  <c r="I11" i="1"/>
  <c r="H11" i="1"/>
  <c r="G11" i="1"/>
  <c r="G21" i="1" s="1"/>
  <c r="F11" i="1"/>
  <c r="E11" i="1"/>
  <c r="D11" i="1"/>
  <c r="C11" i="1"/>
  <c r="O10" i="1"/>
  <c r="O9" i="1"/>
  <c r="O8" i="1"/>
  <c r="E20" i="15" l="1"/>
  <c r="E22" i="15" s="1"/>
  <c r="E24" i="15" s="1"/>
  <c r="E26" i="15" s="1"/>
  <c r="D26" i="15"/>
  <c r="C26" i="15"/>
  <c r="F21" i="1"/>
  <c r="J21" i="1"/>
  <c r="N21" i="1"/>
  <c r="O11" i="1"/>
  <c r="O19" i="1"/>
  <c r="H21" i="1"/>
  <c r="L21" i="1"/>
  <c r="L22" i="1" s="1"/>
  <c r="L23" i="1" s="1"/>
  <c r="I21" i="1"/>
  <c r="I22" i="1" s="1"/>
  <c r="I23" i="1" s="1"/>
  <c r="M21" i="1"/>
  <c r="M22" i="1" s="1"/>
  <c r="M23" i="1" s="1"/>
  <c r="G22" i="1"/>
  <c r="G23" i="1" s="1"/>
  <c r="K22" i="1"/>
  <c r="K23" i="1" s="1"/>
  <c r="H22" i="1"/>
  <c r="H23" i="1" s="1"/>
  <c r="F22" i="1"/>
  <c r="F23" i="1" s="1"/>
  <c r="J22" i="1"/>
  <c r="J23" i="1" s="1"/>
  <c r="N22" i="1"/>
  <c r="N23" i="1" s="1"/>
  <c r="O21" i="1" l="1"/>
  <c r="O22" i="1" s="1"/>
  <c r="O23" i="1" s="1"/>
  <c r="C32" i="13" l="1"/>
  <c r="E22" i="13"/>
  <c r="E9" i="3" s="1"/>
  <c r="E23" i="13"/>
  <c r="E10" i="3" s="1"/>
  <c r="E24" i="13"/>
  <c r="E11" i="3" s="1"/>
  <c r="E21" i="13"/>
  <c r="D22" i="13"/>
  <c r="D9" i="3" s="1"/>
  <c r="D23" i="13"/>
  <c r="D10" i="3" s="1"/>
  <c r="D24" i="13"/>
  <c r="D11" i="3" s="1"/>
  <c r="C22" i="13"/>
  <c r="C23" i="13"/>
  <c r="C24" i="13"/>
  <c r="O43" i="14"/>
  <c r="N43" i="14"/>
  <c r="M43" i="14"/>
  <c r="L43" i="14"/>
  <c r="K43" i="14"/>
  <c r="J43" i="14"/>
  <c r="I43" i="14"/>
  <c r="H43" i="14"/>
  <c r="G43" i="14"/>
  <c r="F43" i="14"/>
  <c r="E43" i="14"/>
  <c r="D43" i="14"/>
  <c r="O39" i="14"/>
  <c r="N39" i="14"/>
  <c r="M39" i="14"/>
  <c r="L39" i="14"/>
  <c r="K39" i="14"/>
  <c r="J39" i="14"/>
  <c r="I39" i="14"/>
  <c r="H39" i="14"/>
  <c r="F39" i="14"/>
  <c r="E39" i="14"/>
  <c r="D39" i="14"/>
  <c r="F35" i="14"/>
  <c r="G39" i="14" s="1"/>
  <c r="D32" i="14"/>
  <c r="F22" i="14"/>
  <c r="F23" i="14"/>
  <c r="F24" i="14"/>
  <c r="F21" i="14"/>
  <c r="E22" i="14"/>
  <c r="E23" i="14"/>
  <c r="E24" i="14"/>
  <c r="E21" i="14"/>
  <c r="D24" i="14"/>
  <c r="D23" i="14"/>
  <c r="C8" i="2" s="1"/>
  <c r="D22" i="14"/>
  <c r="C7" i="2" s="1"/>
  <c r="D21" i="14"/>
  <c r="C6" i="2" s="1"/>
  <c r="I22" i="11"/>
  <c r="J22" i="11"/>
  <c r="K22" i="11"/>
  <c r="L22" i="11"/>
  <c r="M22" i="11"/>
  <c r="N22" i="11"/>
  <c r="O22" i="11"/>
  <c r="P22" i="11"/>
  <c r="N20" i="3"/>
  <c r="N22" i="3" s="1"/>
  <c r="M20" i="3"/>
  <c r="M22" i="3" s="1"/>
  <c r="L20" i="3"/>
  <c r="L22" i="3" s="1"/>
  <c r="K20" i="3"/>
  <c r="K22" i="3" s="1"/>
  <c r="J20" i="3"/>
  <c r="J22" i="3" s="1"/>
  <c r="I20" i="3"/>
  <c r="I22" i="3" s="1"/>
  <c r="H20" i="3"/>
  <c r="H22" i="3" s="1"/>
  <c r="G20" i="3"/>
  <c r="G22" i="3" s="1"/>
  <c r="F20" i="3"/>
  <c r="N18" i="2"/>
  <c r="M18" i="2"/>
  <c r="L18" i="2"/>
  <c r="K18" i="2"/>
  <c r="J18" i="2"/>
  <c r="I18" i="2"/>
  <c r="H18" i="2"/>
  <c r="G18" i="2"/>
  <c r="F18" i="2"/>
  <c r="N10" i="2"/>
  <c r="N20" i="2" s="1"/>
  <c r="M10" i="2"/>
  <c r="L10" i="2"/>
  <c r="L20" i="2" s="1"/>
  <c r="K10" i="2"/>
  <c r="K20" i="2" s="1"/>
  <c r="J10" i="2"/>
  <c r="J20" i="2" s="1"/>
  <c r="I10" i="2"/>
  <c r="H10" i="2"/>
  <c r="H20" i="2" s="1"/>
  <c r="G10" i="2"/>
  <c r="G20" i="2" s="1"/>
  <c r="F10" i="2"/>
  <c r="F20" i="2" s="1"/>
  <c r="H22" i="11"/>
  <c r="Q21" i="11"/>
  <c r="Q20" i="11"/>
  <c r="Q19" i="11"/>
  <c r="Q18" i="11"/>
  <c r="Q28" i="11"/>
  <c r="Q27" i="11"/>
  <c r="Q26" i="11"/>
  <c r="Q25" i="11"/>
  <c r="N32" i="13"/>
  <c r="M32" i="13"/>
  <c r="L32" i="13"/>
  <c r="K32" i="13"/>
  <c r="J32" i="13"/>
  <c r="I32" i="13"/>
  <c r="H32" i="13"/>
  <c r="G32" i="13"/>
  <c r="F32" i="13"/>
  <c r="E32" i="13"/>
  <c r="D32" i="13"/>
  <c r="N24" i="13"/>
  <c r="M24" i="13"/>
  <c r="L24" i="13"/>
  <c r="K24" i="13"/>
  <c r="J24" i="13"/>
  <c r="I24" i="13"/>
  <c r="H24" i="13"/>
  <c r="F24" i="13"/>
  <c r="N23" i="13"/>
  <c r="M23" i="13"/>
  <c r="L23" i="13"/>
  <c r="K23" i="13"/>
  <c r="J23" i="13"/>
  <c r="I23" i="13"/>
  <c r="H23" i="13"/>
  <c r="F23" i="13"/>
  <c r="N22" i="13"/>
  <c r="M22" i="13"/>
  <c r="L22" i="13"/>
  <c r="K22" i="13"/>
  <c r="J22" i="13"/>
  <c r="I22" i="13"/>
  <c r="H22" i="13"/>
  <c r="G22" i="13"/>
  <c r="F22" i="13"/>
  <c r="N21" i="13"/>
  <c r="M21" i="13"/>
  <c r="L21" i="13"/>
  <c r="K21" i="13"/>
  <c r="J21" i="13"/>
  <c r="I21" i="13"/>
  <c r="H21" i="13"/>
  <c r="G21" i="13"/>
  <c r="F21" i="13"/>
  <c r="O32" i="14"/>
  <c r="N32" i="14"/>
  <c r="M32" i="14"/>
  <c r="L32" i="14"/>
  <c r="K32" i="14"/>
  <c r="J32" i="14"/>
  <c r="I32" i="14"/>
  <c r="H32" i="14"/>
  <c r="G32" i="14"/>
  <c r="F32" i="14"/>
  <c r="E32" i="14"/>
  <c r="O24" i="14"/>
  <c r="N24" i="14"/>
  <c r="M24" i="14"/>
  <c r="L24" i="14"/>
  <c r="K24" i="14"/>
  <c r="J24" i="14"/>
  <c r="I24" i="14"/>
  <c r="G24" i="14"/>
  <c r="O23" i="14"/>
  <c r="N23" i="14"/>
  <c r="M23" i="14"/>
  <c r="L23" i="14"/>
  <c r="K23" i="14"/>
  <c r="J23" i="14"/>
  <c r="I23" i="14"/>
  <c r="G23" i="14"/>
  <c r="O22" i="14"/>
  <c r="N22" i="14"/>
  <c r="M22" i="14"/>
  <c r="L22" i="14"/>
  <c r="K22" i="14"/>
  <c r="J22" i="14"/>
  <c r="I22" i="14"/>
  <c r="H22" i="14"/>
  <c r="G22" i="14"/>
  <c r="O21" i="14"/>
  <c r="N21" i="14"/>
  <c r="M21" i="14"/>
  <c r="L21" i="14"/>
  <c r="K21" i="14"/>
  <c r="J21" i="14"/>
  <c r="I21" i="14"/>
  <c r="H21" i="14"/>
  <c r="G21" i="14"/>
  <c r="P29" i="11"/>
  <c r="O29" i="11"/>
  <c r="N29" i="11"/>
  <c r="M29" i="11"/>
  <c r="F22" i="3" l="1"/>
  <c r="O20" i="3"/>
  <c r="F21" i="2"/>
  <c r="F22" i="2" s="1"/>
  <c r="G22" i="2"/>
  <c r="G21" i="2"/>
  <c r="K21" i="2"/>
  <c r="K22" i="2" s="1"/>
  <c r="O18" i="2"/>
  <c r="N22" i="2"/>
  <c r="N21" i="2"/>
  <c r="H21" i="2"/>
  <c r="H22" i="2" s="1"/>
  <c r="L21" i="2"/>
  <c r="L22" i="2" s="1"/>
  <c r="J21" i="2"/>
  <c r="J22" i="2"/>
  <c r="I20" i="2"/>
  <c r="M20" i="2"/>
  <c r="H23" i="3"/>
  <c r="H24" i="3" s="1"/>
  <c r="L23" i="3"/>
  <c r="L24" i="3" s="1"/>
  <c r="G23" i="3"/>
  <c r="G24" i="3" s="1"/>
  <c r="I23" i="3"/>
  <c r="I24" i="3" s="1"/>
  <c r="M23" i="3"/>
  <c r="M24" i="3" s="1"/>
  <c r="K23" i="3"/>
  <c r="K24" i="3" s="1"/>
  <c r="F23" i="3"/>
  <c r="F24" i="3" s="1"/>
  <c r="J23" i="3"/>
  <c r="J24" i="3" s="1"/>
  <c r="N23" i="3"/>
  <c r="N24" i="3" s="1"/>
  <c r="C11" i="3"/>
  <c r="O11" i="3" s="1"/>
  <c r="O24" i="13"/>
  <c r="C10" i="3"/>
  <c r="O10" i="3" s="1"/>
  <c r="O23" i="13"/>
  <c r="C9" i="3"/>
  <c r="O9" i="3" s="1"/>
  <c r="O22" i="13"/>
  <c r="O21" i="13"/>
  <c r="O32" i="13"/>
  <c r="C10" i="2"/>
  <c r="C25" i="13"/>
  <c r="C8" i="3"/>
  <c r="D25" i="13"/>
  <c r="D46" i="13" s="1"/>
  <c r="D8" i="3"/>
  <c r="D12" i="3" s="1"/>
  <c r="D22" i="3" s="1"/>
  <c r="E25" i="13"/>
  <c r="E46" i="13" s="1"/>
  <c r="E8" i="3"/>
  <c r="E12" i="3" s="1"/>
  <c r="E22" i="3" s="1"/>
  <c r="D7" i="2"/>
  <c r="O7" i="2" s="1"/>
  <c r="E7" i="2"/>
  <c r="E6" i="2"/>
  <c r="D6" i="2"/>
  <c r="O6" i="2" s="1"/>
  <c r="D9" i="2"/>
  <c r="O9" i="2" s="1"/>
  <c r="E9" i="2"/>
  <c r="E8" i="2"/>
  <c r="O8" i="2" s="1"/>
  <c r="D8" i="2"/>
  <c r="D25" i="14"/>
  <c r="E25" i="14"/>
  <c r="E45" i="14" s="1"/>
  <c r="F25" i="14"/>
  <c r="F45" i="14" s="1"/>
  <c r="J25" i="13"/>
  <c r="J46" i="13" s="1"/>
  <c r="G25" i="13"/>
  <c r="G46" i="13" s="1"/>
  <c r="Q22" i="11"/>
  <c r="M25" i="14"/>
  <c r="M45" i="14" s="1"/>
  <c r="N25" i="13"/>
  <c r="N46" i="13" s="1"/>
  <c r="O46" i="13" s="1"/>
  <c r="M25" i="13"/>
  <c r="M46" i="13" s="1"/>
  <c r="L25" i="13"/>
  <c r="L46" i="13" s="1"/>
  <c r="K25" i="13"/>
  <c r="K46" i="13" s="1"/>
  <c r="I25" i="13"/>
  <c r="I46" i="13" s="1"/>
  <c r="H25" i="13"/>
  <c r="H46" i="13" s="1"/>
  <c r="F25" i="13"/>
  <c r="F46" i="13" s="1"/>
  <c r="J25" i="14"/>
  <c r="J45" i="14" s="1"/>
  <c r="H25" i="14"/>
  <c r="H45" i="14" s="1"/>
  <c r="O25" i="14"/>
  <c r="O45" i="14" s="1"/>
  <c r="P45" i="14" s="1"/>
  <c r="N25" i="14"/>
  <c r="N45" i="14" s="1"/>
  <c r="L25" i="14"/>
  <c r="L45" i="14" s="1"/>
  <c r="K25" i="14"/>
  <c r="K45" i="14" s="1"/>
  <c r="I25" i="14"/>
  <c r="I45" i="14" s="1"/>
  <c r="G25" i="14"/>
  <c r="G45" i="14" s="1"/>
  <c r="O8" i="3" l="1"/>
  <c r="C20" i="2"/>
  <c r="I21" i="2"/>
  <c r="I22" i="2" s="1"/>
  <c r="M21" i="2"/>
  <c r="M22" i="2" s="1"/>
  <c r="C12" i="3"/>
  <c r="O25" i="13"/>
  <c r="D23" i="3"/>
  <c r="D24" i="3" s="1"/>
  <c r="E23" i="3"/>
  <c r="E24" i="3" s="1"/>
  <c r="C46" i="13"/>
  <c r="C21" i="2"/>
  <c r="D10" i="2"/>
  <c r="E10" i="2"/>
  <c r="E20" i="2" s="1"/>
  <c r="P25" i="14"/>
  <c r="C22" i="3" l="1"/>
  <c r="O12" i="3"/>
  <c r="C22" i="2"/>
  <c r="O10" i="2"/>
  <c r="O20" i="2"/>
  <c r="E21" i="2"/>
  <c r="E22" i="2" s="1"/>
  <c r="D20" i="2"/>
  <c r="L29" i="11"/>
  <c r="K29" i="11"/>
  <c r="J29" i="11"/>
  <c r="I29" i="11"/>
  <c r="H29" i="11"/>
  <c r="G29" i="11"/>
  <c r="C17" i="10"/>
  <c r="C19" i="10" s="1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8" i="10"/>
  <c r="P40" i="11"/>
  <c r="O40" i="11"/>
  <c r="N40" i="11"/>
  <c r="M40" i="11"/>
  <c r="L40" i="11"/>
  <c r="K40" i="11"/>
  <c r="J40" i="11"/>
  <c r="I40" i="11"/>
  <c r="H40" i="11"/>
  <c r="G40" i="11"/>
  <c r="F40" i="11"/>
  <c r="E40" i="11"/>
  <c r="P42" i="11"/>
  <c r="O42" i="11"/>
  <c r="N42" i="11"/>
  <c r="M42" i="11"/>
  <c r="G36" i="11"/>
  <c r="F36" i="11"/>
  <c r="E36" i="11"/>
  <c r="C23" i="3" l="1"/>
  <c r="O22" i="3"/>
  <c r="D21" i="2"/>
  <c r="J42" i="11"/>
  <c r="K42" i="11"/>
  <c r="L42" i="11"/>
  <c r="I42" i="11"/>
  <c r="Q29" i="11"/>
  <c r="H22" i="10"/>
  <c r="H24" i="10" s="1"/>
  <c r="H32" i="11" s="1"/>
  <c r="H36" i="11" s="1"/>
  <c r="H42" i="11" s="1"/>
  <c r="H44" i="11" s="1"/>
  <c r="C24" i="3" l="1"/>
  <c r="O24" i="3" s="1"/>
  <c r="O23" i="3"/>
  <c r="D22" i="2"/>
  <c r="O22" i="2" s="1"/>
  <c r="O21" i="2"/>
  <c r="G44" i="11"/>
  <c r="I8" i="11" s="1"/>
  <c r="I44" i="11" l="1"/>
  <c r="J8" i="11" s="1"/>
  <c r="J44" i="11" s="1"/>
  <c r="K8" i="11" s="1"/>
  <c r="K44" i="11" s="1"/>
  <c r="L8" i="11" s="1"/>
  <c r="L44" i="11" s="1"/>
  <c r="M8" i="11" s="1"/>
  <c r="M44" i="11" s="1"/>
  <c r="N8" i="11" s="1"/>
  <c r="N44" i="11" s="1"/>
  <c r="O8" i="11" s="1"/>
  <c r="O44" i="11" s="1"/>
  <c r="P8" i="11" s="1"/>
  <c r="P44" i="11" l="1"/>
  <c r="D8" i="14" s="1"/>
  <c r="D47" i="14" s="1"/>
  <c r="E8" i="14" s="1"/>
  <c r="E47" i="14" s="1"/>
  <c r="F8" i="14" s="1"/>
  <c r="F47" i="14" s="1"/>
  <c r="G8" i="14" s="1"/>
  <c r="G47" i="14" s="1"/>
  <c r="H8" i="14" s="1"/>
  <c r="H47" i="14" s="1"/>
  <c r="I8" i="14" s="1"/>
  <c r="I47" i="14" s="1"/>
  <c r="J8" i="14" s="1"/>
  <c r="J47" i="14" s="1"/>
  <c r="K8" i="14" s="1"/>
  <c r="K47" i="14" s="1"/>
  <c r="L8" i="14" s="1"/>
  <c r="L47" i="14" s="1"/>
  <c r="M8" i="14" s="1"/>
  <c r="M47" i="14" s="1"/>
  <c r="N8" i="14" s="1"/>
  <c r="N47" i="14" s="1"/>
  <c r="O8" i="14" s="1"/>
  <c r="O47" i="14" l="1"/>
  <c r="C9" i="13" s="1"/>
  <c r="C48" i="13" s="1"/>
  <c r="D9" i="13" s="1"/>
  <c r="D48" i="13" s="1"/>
  <c r="E9" i="13" s="1"/>
  <c r="E48" i="13" s="1"/>
  <c r="F9" i="13" s="1"/>
  <c r="F48" i="13" s="1"/>
  <c r="G9" i="13" s="1"/>
  <c r="G48" i="13" s="1"/>
  <c r="H9" i="13" s="1"/>
  <c r="H48" i="13" s="1"/>
  <c r="I9" i="13" s="1"/>
  <c r="I48" i="13" s="1"/>
  <c r="J9" i="13" s="1"/>
  <c r="J48" i="13" s="1"/>
  <c r="K9" i="13" s="1"/>
  <c r="K48" i="13" s="1"/>
  <c r="L9" i="13" s="1"/>
  <c r="L48" i="13" s="1"/>
  <c r="M9" i="13" s="1"/>
  <c r="M48" i="13" s="1"/>
  <c r="N9" i="13" s="1"/>
  <c r="P8" i="14"/>
  <c r="P47" i="14" s="1"/>
  <c r="N48" i="13" l="1"/>
  <c r="O9" i="13"/>
  <c r="O48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8" authorId="0" shapeId="0" xr:uid="{1C5F0832-E4B5-465F-BAF4-51191BD1D593}">
      <text>
        <r>
          <rPr>
            <sz val="12"/>
            <color rgb="FFFFFFFF"/>
            <rFont val="Calibri"/>
            <family val="2"/>
          </rPr>
          <t>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User to set the initial cash amount manually (Check ending bank statement or financial statements). </t>
        </r>
      </text>
    </comment>
    <comment ref="A17" authorId="0" shapeId="0" xr:uid="{3943BB11-EC34-4A89-B769-02E03C71A93A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is when you receive cash, not when you invoice a client. </t>
        </r>
      </text>
    </comment>
    <comment ref="A23" authorId="0" shapeId="0" xr:uid="{23A0F56F-47AB-4DC5-B61C-99063BDB513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Cash expenses
</t>
        </r>
      </text>
    </comment>
    <comment ref="D44" authorId="0" shapeId="0" xr:uid="{669156EE-25D7-444B-B8CF-E3C9B2ADFFD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number should closely match your ending bank statement or financial statement cash balance. Compare this to financial statements to guage your cash forecasting accuracy.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8" authorId="0" shapeId="0" xr:uid="{B1AA94DF-3F8E-42A8-9AAD-6654238CB43A}">
      <text>
        <r>
          <rPr>
            <sz val="12"/>
            <color rgb="FFFFFFFF"/>
            <rFont val="Calibri"/>
            <family val="2"/>
          </rPr>
          <t>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User to set the initial cash amount manually (Check ending bank statement or financial statements). </t>
        </r>
      </text>
    </comment>
    <comment ref="B47" authorId="0" shapeId="0" xr:uid="{89AFC23D-1FBA-4B73-8352-74F024F0BBEB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number should closely match your ending bank statement or financial statement cash balance. Compare this to financial statements to guage your cash forecasting accuracy.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9" authorId="0" shapeId="0" xr:uid="{A854785A-A0AA-4B81-AE8F-5B6F23BC4F6A}">
      <text>
        <r>
          <rPr>
            <sz val="12"/>
            <color rgb="FFFFFFFF"/>
            <rFont val="Calibri"/>
            <family val="2"/>
          </rPr>
          <t>User: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User to set the initial cash amount manually (Check ending bank statement or financial statements). </t>
        </r>
      </text>
    </comment>
    <comment ref="A48" authorId="0" shapeId="0" xr:uid="{F2EA7AC5-2366-45B6-BC9B-2E9A577CF13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This number should closely match your ending bank statement or financial statement cash balance. Compare this to financial statements to guage your cash forecasting accuracy. </t>
        </r>
      </text>
    </comment>
  </commentList>
</comments>
</file>

<file path=xl/sharedStrings.xml><?xml version="1.0" encoding="utf-8"?>
<sst xmlns="http://schemas.openxmlformats.org/spreadsheetml/2006/main" count="324" uniqueCount="122">
  <si>
    <t xml:space="preserve">Income Statement Year 1 </t>
  </si>
  <si>
    <t>Income Statement Year 2</t>
  </si>
  <si>
    <t>Income Statement Year 3</t>
  </si>
  <si>
    <t>Cash Flow Year 2</t>
  </si>
  <si>
    <t>Cash Flow Year 3</t>
  </si>
  <si>
    <t xml:space="preserve">Revenue </t>
  </si>
  <si>
    <t xml:space="preserve">Expenses </t>
  </si>
  <si>
    <t xml:space="preserve">Gross Revenue </t>
  </si>
  <si>
    <t xml:space="preserve">Total Expenses </t>
  </si>
  <si>
    <t xml:space="preserve">Net Profit Before Tax </t>
  </si>
  <si>
    <t xml:space="preserve">Estimated Income Tax % </t>
  </si>
  <si>
    <t>Net Profit After Tax</t>
  </si>
  <si>
    <t>Electric Mixer</t>
  </si>
  <si>
    <t>Electric range and oven</t>
  </si>
  <si>
    <t>Molder</t>
  </si>
  <si>
    <t>Electric Steamer</t>
  </si>
  <si>
    <t>Mixing bowl</t>
  </si>
  <si>
    <t>Strainer</t>
  </si>
  <si>
    <t>Transportation</t>
  </si>
  <si>
    <t>Total</t>
  </si>
  <si>
    <t>All purpose flour</t>
  </si>
  <si>
    <t>Baking powder</t>
  </si>
  <si>
    <t>Sugar</t>
  </si>
  <si>
    <t>Salt</t>
  </si>
  <si>
    <t>Cocoa powder</t>
  </si>
  <si>
    <t>Banana fruit</t>
  </si>
  <si>
    <t>Baking soda</t>
  </si>
  <si>
    <t>Eggs</t>
  </si>
  <si>
    <t>Condensed milk</t>
  </si>
  <si>
    <t>Cassava Flour</t>
  </si>
  <si>
    <t xml:space="preserve">Period (Month): </t>
  </si>
  <si>
    <t>Cash at the Beginning of the period</t>
  </si>
  <si>
    <t>Total Income:</t>
  </si>
  <si>
    <t>Expenses (CASH OUT)</t>
  </si>
  <si>
    <t>Packaging</t>
  </si>
  <si>
    <t>Total Operating Expenses:</t>
  </si>
  <si>
    <t>Other Changes in Cash (CASH OUT)</t>
  </si>
  <si>
    <t>Owners draw</t>
  </si>
  <si>
    <t>Loan Repayment</t>
  </si>
  <si>
    <t>Other changes in cash out:</t>
  </si>
  <si>
    <t>Other Changes in Cash (CASH IN)</t>
  </si>
  <si>
    <t>Cash Received from Loan</t>
  </si>
  <si>
    <t>Cash received from investment</t>
  </si>
  <si>
    <t>Other changes in cash in:</t>
  </si>
  <si>
    <t>Cash at the end of the period:</t>
  </si>
  <si>
    <t>Ingredients</t>
  </si>
  <si>
    <t>Special puto Cheese</t>
  </si>
  <si>
    <t>Kutchinta</t>
  </si>
  <si>
    <t>Cassava Cake</t>
  </si>
  <si>
    <t xml:space="preserve">Banana Muffin </t>
  </si>
  <si>
    <t>Baking Pan</t>
  </si>
  <si>
    <t>Utinsils</t>
  </si>
  <si>
    <t>Quantity</t>
  </si>
  <si>
    <t>Price</t>
  </si>
  <si>
    <t>Carnation Evaporated Milk</t>
  </si>
  <si>
    <t>Brown Sugar</t>
  </si>
  <si>
    <t>Vanilla Essence</t>
  </si>
  <si>
    <t>Rubber Spatula</t>
  </si>
  <si>
    <t>Hand Wire Whisk</t>
  </si>
  <si>
    <t>Butter</t>
  </si>
  <si>
    <t>Amount</t>
  </si>
  <si>
    <t>Revenue (Cash In)</t>
  </si>
  <si>
    <t>Advertisements</t>
  </si>
  <si>
    <t>Total Expenses</t>
  </si>
  <si>
    <t>Customers Assumption</t>
  </si>
  <si>
    <t>No.of order</t>
  </si>
  <si>
    <t xml:space="preserve">No. of order </t>
  </si>
  <si>
    <t xml:space="preserve">Mercy's Sweet N' Fresh </t>
  </si>
  <si>
    <t>Item already bought for the business</t>
  </si>
  <si>
    <t>Annual Total</t>
  </si>
  <si>
    <t>Cost of Goods Sold</t>
  </si>
  <si>
    <t>Small Tools &amp; Equipment</t>
  </si>
  <si>
    <t>Total - 24</t>
  </si>
  <si>
    <t>Total Expense</t>
  </si>
  <si>
    <t>Mercy's Sweet N' Fresh</t>
  </si>
  <si>
    <t xml:space="preserve">Balance Sheet </t>
  </si>
  <si>
    <t>Assets</t>
  </si>
  <si>
    <t>Cash</t>
  </si>
  <si>
    <t>Accounts Receivable</t>
  </si>
  <si>
    <t xml:space="preserve">      Less: Accum. Depreciation-equipment</t>
  </si>
  <si>
    <t>Total Asset</t>
  </si>
  <si>
    <t>Liabilities</t>
  </si>
  <si>
    <t>Accounts Payable</t>
  </si>
  <si>
    <t>Owners Equity</t>
  </si>
  <si>
    <t>Capital Balance Beginning</t>
  </si>
  <si>
    <t>Add: Net Income</t>
  </si>
  <si>
    <t>Total Owners Equity</t>
  </si>
  <si>
    <t>Total Liabilities &amp; Equity</t>
  </si>
  <si>
    <t>Baking Supplies</t>
  </si>
  <si>
    <t>TOTAL</t>
  </si>
  <si>
    <t>Other Changes in Cash (Cash out)</t>
  </si>
  <si>
    <t>Start up Cost</t>
  </si>
  <si>
    <t>Total Start-up Cost</t>
  </si>
  <si>
    <t>Net Cash (in flow/out flow)</t>
  </si>
  <si>
    <t>Cash Flow Year 1</t>
  </si>
  <si>
    <t>Total Operating Expenses</t>
  </si>
  <si>
    <t>Estimated Income Tax % 12</t>
  </si>
  <si>
    <t>Net-book Value</t>
  </si>
  <si>
    <t>Total Liabilities</t>
  </si>
  <si>
    <t xml:space="preserve">Total </t>
  </si>
  <si>
    <t>Less: Adjustment</t>
  </si>
  <si>
    <t>Mercy's Sweet Fresh</t>
  </si>
  <si>
    <t>Start Up Cost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</si>
  <si>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</si>
  <si>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</si>
  <si>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</si>
  <si>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</si>
  <si>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</si>
  <si>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</si>
  <si>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</si>
  <si>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</si>
  <si>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</si>
  <si>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</si>
  <si>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</si>
  <si>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</si>
  <si>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</si>
  <si>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</si>
  <si>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</si>
  <si>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</si>
  <si>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</si>
  <si>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Total- 2025</t>
  </si>
  <si>
    <t>Total- 2026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</si>
</sst>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</numFmts>
  <fonts count="3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sz val="12"/>
      <color rgb="FFFFFFFF"/>
      <name val="Calibri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b/>
      <sz val="14"/>
      <color theme="4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b/>
      <u/>
      <sz val="11"/>
      <color theme="1"/>
      <name val="Arial"/>
      <family val="2"/>
    </font>
    <font>
      <b/>
      <sz val="10"/>
      <color rgb="FF0070C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0" fillId="0" borderId="0" xfId="0" applyFill="1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7" fillId="0" borderId="0" xfId="0" applyFont="1"/>
    <xf numFmtId="0" fontId="8" fillId="0" borderId="0" xfId="0" applyFont="1" applyAlignment="1">
      <alignment horizontal="right"/>
    </xf>
    <xf numFmtId="17" fontId="7" fillId="0" borderId="3" xfId="0" applyNumberFormat="1" applyFont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164" fontId="9" fillId="2" borderId="0" xfId="1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0" fontId="10" fillId="0" borderId="0" xfId="0" applyFont="1"/>
    <xf numFmtId="164" fontId="7" fillId="0" borderId="0" xfId="1" applyNumberFormat="1" applyFont="1"/>
    <xf numFmtId="164" fontId="7" fillId="0" borderId="2" xfId="1" applyNumberFormat="1" applyFont="1" applyBorder="1"/>
    <xf numFmtId="164" fontId="8" fillId="2" borderId="0" xfId="1" applyNumberFormat="1" applyFont="1" applyFill="1"/>
    <xf numFmtId="43" fontId="7" fillId="0" borderId="0" xfId="1" applyFont="1"/>
    <xf numFmtId="0" fontId="17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vertical="top" wrapText="1"/>
    </xf>
    <xf numFmtId="0" fontId="16" fillId="0" borderId="0" xfId="0" applyFont="1"/>
    <xf numFmtId="0" fontId="17" fillId="0" borderId="0" xfId="0" applyFont="1" applyFill="1" applyAlignment="1">
      <alignment wrapText="1"/>
    </xf>
    <xf numFmtId="0" fontId="17" fillId="0" borderId="0" xfId="0" applyFont="1" applyAlignment="1">
      <alignment horizontal="right"/>
    </xf>
    <xf numFmtId="44" fontId="17" fillId="0" borderId="0" xfId="2" applyFont="1"/>
    <xf numFmtId="164" fontId="18" fillId="0" borderId="0" xfId="1" applyNumberFormat="1" applyFont="1" applyFill="1" applyBorder="1" applyAlignment="1">
      <alignment horizontal="center"/>
    </xf>
    <xf numFmtId="17" fontId="2" fillId="0" borderId="0" xfId="0" applyNumberFormat="1" applyFont="1"/>
    <xf numFmtId="0" fontId="21" fillId="0" borderId="0" xfId="0" applyFont="1"/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164" fontId="24" fillId="0" borderId="0" xfId="1" applyNumberFormat="1" applyFont="1"/>
    <xf numFmtId="43" fontId="7" fillId="0" borderId="2" xfId="1" applyFont="1" applyBorder="1"/>
    <xf numFmtId="43" fontId="24" fillId="2" borderId="0" xfId="1" applyFont="1" applyFill="1"/>
    <xf numFmtId="43" fontId="24" fillId="0" borderId="0" xfId="1" applyFont="1"/>
    <xf numFmtId="43" fontId="8" fillId="2" borderId="0" xfId="1" applyFont="1" applyFill="1"/>
    <xf numFmtId="43" fontId="0" fillId="0" borderId="0" xfId="1" applyFont="1"/>
    <xf numFmtId="43" fontId="22" fillId="0" borderId="0" xfId="1" applyFont="1"/>
    <xf numFmtId="43" fontId="0" fillId="0" borderId="0" xfId="0" applyNumberFormat="1"/>
    <xf numFmtId="43" fontId="21" fillId="0" borderId="0" xfId="0" applyNumberFormat="1" applyFont="1"/>
    <xf numFmtId="43" fontId="21" fillId="0" borderId="0" xfId="1" applyFont="1"/>
    <xf numFmtId="0" fontId="23" fillId="0" borderId="0" xfId="0" applyFont="1"/>
    <xf numFmtId="0" fontId="25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Fill="1" applyBorder="1" applyAlignment="1">
      <alignment vertical="top" wrapText="1"/>
    </xf>
    <xf numFmtId="0" fontId="27" fillId="0" borderId="0" xfId="0" applyFont="1" applyAlignment="1">
      <alignment horizontal="left"/>
    </xf>
    <xf numFmtId="43" fontId="17" fillId="0" borderId="0" xfId="1" applyFont="1"/>
    <xf numFmtId="43" fontId="17" fillId="0" borderId="2" xfId="1" applyFont="1" applyBorder="1"/>
    <xf numFmtId="164" fontId="7" fillId="0" borderId="0" xfId="1" applyNumberFormat="1" applyFont="1" applyAlignment="1">
      <alignment horizontal="center"/>
    </xf>
    <xf numFmtId="43" fontId="0" fillId="0" borderId="2" xfId="1" applyFont="1" applyBorder="1"/>
    <xf numFmtId="164" fontId="7" fillId="0" borderId="0" xfId="1" applyNumberFormat="1" applyFont="1" applyBorder="1"/>
    <xf numFmtId="43" fontId="7" fillId="0" borderId="0" xfId="1" applyFont="1" applyBorder="1"/>
    <xf numFmtId="43" fontId="7" fillId="2" borderId="4" xfId="1" applyFont="1" applyFill="1" applyBorder="1"/>
    <xf numFmtId="43" fontId="9" fillId="2" borderId="0" xfId="1" applyFont="1" applyFill="1" applyBorder="1" applyAlignment="1">
      <alignment horizontal="center"/>
    </xf>
    <xf numFmtId="0" fontId="7" fillId="0" borderId="2" xfId="0" applyFont="1" applyBorder="1"/>
    <xf numFmtId="164" fontId="24" fillId="2" borderId="1" xfId="1" applyNumberFormat="1" applyFont="1" applyFill="1" applyBorder="1"/>
    <xf numFmtId="43" fontId="8" fillId="0" borderId="0" xfId="1" applyFont="1" applyFill="1" applyBorder="1" applyAlignment="1">
      <alignment horizontal="center"/>
    </xf>
    <xf numFmtId="43" fontId="24" fillId="2" borderId="1" xfId="1" applyFont="1" applyFill="1" applyBorder="1"/>
    <xf numFmtId="0" fontId="8" fillId="0" borderId="1" xfId="0" applyFont="1" applyBorder="1" applyAlignment="1"/>
    <xf numFmtId="164" fontId="24" fillId="0" borderId="1" xfId="1" applyNumberFormat="1" applyFont="1" applyBorder="1"/>
    <xf numFmtId="43" fontId="0" fillId="0" borderId="2" xfId="0" applyNumberFormat="1" applyBorder="1"/>
    <xf numFmtId="43" fontId="22" fillId="0" borderId="1" xfId="1" applyFont="1" applyBorder="1"/>
    <xf numFmtId="0" fontId="0" fillId="0" borderId="1" xfId="0" applyBorder="1"/>
    <xf numFmtId="165" fontId="0" fillId="0" borderId="0" xfId="0" applyNumberFormat="1"/>
    <xf numFmtId="165" fontId="0" fillId="0" borderId="2" xfId="0" applyNumberFormat="1" applyBorder="1"/>
    <xf numFmtId="165" fontId="0" fillId="0" borderId="4" xfId="0" applyNumberFormat="1" applyBorder="1"/>
    <xf numFmtId="43" fontId="0" fillId="0" borderId="4" xfId="0" applyNumberFormat="1" applyBorder="1"/>
    <xf numFmtId="43" fontId="4" fillId="0" borderId="0" xfId="0" applyNumberFormat="1" applyFont="1"/>
    <xf numFmtId="43" fontId="4" fillId="0" borderId="2" xfId="0" applyNumberFormat="1" applyFont="1" applyBorder="1"/>
    <xf numFmtId="43" fontId="4" fillId="0" borderId="4" xfId="0" applyNumberFormat="1" applyFont="1" applyBorder="1"/>
    <xf numFmtId="0" fontId="0" fillId="0" borderId="0" xfId="0" applyFont="1"/>
    <xf numFmtId="43" fontId="21" fillId="0" borderId="1" xfId="1" applyFont="1" applyBorder="1"/>
    <xf numFmtId="0" fontId="0" fillId="0" borderId="0" xfId="0" applyBorder="1"/>
    <xf numFmtId="0" fontId="15" fillId="0" borderId="0" xfId="0" applyFont="1" applyBorder="1"/>
    <xf numFmtId="0" fontId="20" fillId="0" borderId="0" xfId="0" applyFont="1" applyBorder="1" applyAlignment="1">
      <alignment vertical="center"/>
    </xf>
    <xf numFmtId="0" fontId="29" fillId="0" borderId="0" xfId="0" applyFont="1" applyBorder="1"/>
    <xf numFmtId="0" fontId="30" fillId="0" borderId="0" xfId="0" applyFont="1" applyBorder="1"/>
    <xf numFmtId="44" fontId="29" fillId="0" borderId="0" xfId="0" applyNumberFormat="1" applyFont="1" applyBorder="1" applyAlignment="1">
      <alignment horizontal="left" vertical="center"/>
    </xf>
    <xf numFmtId="44" fontId="29" fillId="0" borderId="0" xfId="0" applyNumberFormat="1" applyFont="1" applyBorder="1"/>
    <xf numFmtId="43" fontId="29" fillId="0" borderId="0" xfId="1" applyFont="1" applyBorder="1"/>
    <xf numFmtId="43" fontId="29" fillId="0" borderId="2" xfId="1" applyFont="1" applyBorder="1"/>
    <xf numFmtId="0" fontId="25" fillId="0" borderId="0" xfId="0" applyFont="1" applyBorder="1"/>
    <xf numFmtId="44" fontId="25" fillId="3" borderId="0" xfId="0" applyNumberFormat="1" applyFont="1" applyFill="1" applyBorder="1"/>
    <xf numFmtId="43" fontId="30" fillId="0" borderId="0" xfId="3" applyFont="1" applyBorder="1"/>
    <xf numFmtId="43" fontId="29" fillId="0" borderId="0" xfId="3" applyFont="1" applyBorder="1"/>
    <xf numFmtId="43" fontId="29" fillId="3" borderId="0" xfId="0" applyNumberFormat="1" applyFont="1" applyFill="1" applyBorder="1"/>
    <xf numFmtId="0" fontId="29" fillId="3" borderId="0" xfId="0" applyFont="1" applyFill="1" applyBorder="1"/>
    <xf numFmtId="0" fontId="28" fillId="0" borderId="0" xfId="0" applyFont="1" applyBorder="1" applyAlignment="1">
      <alignment vertical="center"/>
    </xf>
    <xf numFmtId="44" fontId="29" fillId="0" borderId="2" xfId="0" applyNumberFormat="1" applyFont="1" applyBorder="1"/>
    <xf numFmtId="44" fontId="25" fillId="3" borderId="4" xfId="0" applyNumberFormat="1" applyFont="1" applyFill="1" applyBorder="1"/>
    <xf numFmtId="44" fontId="31" fillId="0" borderId="0" xfId="0" applyNumberFormat="1" applyFont="1" applyBorder="1"/>
    <xf numFmtId="0" fontId="23" fillId="0" borderId="0" xfId="0" applyFont="1" applyAlignment="1"/>
    <xf numFmtId="17" fontId="0" fillId="0" borderId="0" xfId="0" applyNumberFormat="1"/>
    <xf numFmtId="0" fontId="3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33" fillId="0" borderId="0" xfId="0" applyFont="1"/>
    <xf numFmtId="44" fontId="33" fillId="0" borderId="4" xfId="2" applyFont="1" applyBorder="1"/>
    <xf numFmtId="0" fontId="15" fillId="0" borderId="0" xfId="0" applyFont="1" applyAlignment="1">
      <alignment horizontal="left"/>
    </xf>
    <xf numFmtId="0" fontId="1" fillId="0" borderId="0" xfId="0" applyFont="1"/>
    <xf numFmtId="0" fontId="19" fillId="0" borderId="0" xfId="0" applyFont="1" applyAlignment="1">
      <alignment horizontal="center"/>
    </xf>
    <xf numFmtId="43" fontId="9" fillId="0" borderId="0" xfId="1" applyFont="1" applyFill="1" applyBorder="1" applyAlignment="1">
      <alignment horizontal="center"/>
    </xf>
    <xf numFmtId="43" fontId="8" fillId="0" borderId="0" xfId="1" applyFont="1" applyFill="1"/>
    <xf numFmtId="43" fontId="7" fillId="0" borderId="0" xfId="1" applyFont="1" applyFill="1"/>
    <xf numFmtId="43" fontId="7" fillId="0" borderId="4" xfId="1" applyFont="1" applyFill="1" applyBorder="1"/>
    <xf numFmtId="0" fontId="20" fillId="0" borderId="0" xfId="0" applyFont="1" applyAlignment="1"/>
    <xf numFmtId="0" fontId="19" fillId="0" borderId="0" xfId="0" applyFont="1" applyAlignment="1">
      <alignment horizontal="center"/>
    </xf>
    <xf numFmtId="0" fontId="7" fillId="0" borderId="0" xfId="0" applyFont="1" applyAlignment="1"/>
    <xf numFmtId="0" fontId="7" fillId="0" borderId="7" xfId="0" applyFont="1" applyBorder="1" applyAlignment="1">
      <alignment horizontal="right"/>
    </xf>
    <xf numFmtId="0" fontId="7" fillId="0" borderId="6" xfId="0" applyFont="1" applyBorder="1"/>
    <xf numFmtId="17" fontId="5" fillId="0" borderId="0" xfId="0" applyNumberFormat="1" applyFont="1"/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44" fontId="21" fillId="0" borderId="5" xfId="0" applyNumberFormat="1" applyFont="1" applyBorder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/>
    <xf numFmtId="0" fontId="37" fillId="0" borderId="0" xfId="0" applyFont="1"/>
    <xf numFmtId="0" fontId="35" fillId="0" borderId="0" xfId="0" applyFont="1"/>
    <xf numFmtId="0" fontId="38" fillId="0" borderId="0" xfId="0" applyFont="1" applyAlignment="1">
      <alignment horizontal="center"/>
    </xf>
  </cellXfs>
  <cellStyles count="5">
    <cellStyle name="Comma" xfId="1" builtinId="3"/>
    <cellStyle name="Comma 2" xfId="3" xr:uid="{362331C2-0E85-4220-AA64-18A47EF4B693}"/>
    <cellStyle name="Currency" xfId="2" builtinId="4"/>
    <cellStyle name="Currency 2" xfId="4" xr:uid="{C1112B57-93E6-4BEB-8CB3-30CB54D7FF8B}"/>
    <cellStyle name="Normal" xfId="0" builtinId="0"/>
  </cellStyles>
  <dxfs count="34"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22" formatCode="m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2" formatCode="mmm/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22" formatCode="m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numFmt numFmtId="22" formatCode="m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2" formatCode="mmm/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6CAB6D-F8F5-44AA-9C80-F4A51A1124F4}" name="Table2" displayName="Table2" ref="A4:H24" totalsRowShown="0" headerRowDxfId="24" dataDxfId="25">
  <autoFilter ref="A4:H24" xr:uid="{CC6CAB6D-F8F5-44AA-9C80-F4A51A1124F4}"/>
  <tableColumns count="8">
    <tableColumn id="1" xr3:uid="{8125319D-1A40-489C-A41F-2FC7AF9F5B06}" name="Column1" dataDxfId="33"/>
    <tableColumn id="2" xr3:uid="{2A78FF25-4E78-4B2C-A2D0-64BBB8D958B5}" name="Column2" dataDxfId="32"/>
    <tableColumn id="3" xr3:uid="{A3456C03-D637-4783-9A38-D5CB7C68B1F0}" name="Column3" dataDxfId="31"/>
    <tableColumn id="4" xr3:uid="{F5495113-CA19-40E3-AC02-E1E2F27D6075}" name="Column4" dataDxfId="30"/>
    <tableColumn id="5" xr3:uid="{CC89EB94-DC81-4A5B-83FE-6A78EEB1C4B3}" name="Column5" dataDxfId="29"/>
    <tableColumn id="6" xr3:uid="{1C83469F-2858-4D2E-A2B3-0486867C22B7}" name="Column6" dataDxfId="28"/>
    <tableColumn id="7" xr3:uid="{9A7B005A-192D-40AD-8773-9007F194FA69}" name="Column7" dataDxfId="27"/>
    <tableColumn id="8" xr3:uid="{920B270C-026E-4783-8FE9-C26D765FF87C}" name="Column8" dataDxfId="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CFCE876-2AF6-4851-A8FE-0D68C2EC4035}" name="Table7" displayName="Table7" ref="A4:O23" totalsRowShown="0" headerRowDxfId="13">
  <autoFilter ref="A4:O23" xr:uid="{ECFCE876-2AF6-4851-A8FE-0D68C2EC4035}"/>
  <tableColumns count="15">
    <tableColumn id="1" xr3:uid="{E4B7BB00-3ED9-4252-9818-0866D2F268F8}" name="Column1"/>
    <tableColumn id="2" xr3:uid="{0EE517F2-DB7F-4FBE-B992-7B329BC7EEFF}" name="Column2"/>
    <tableColumn id="3" xr3:uid="{6F6E4EB1-1370-448C-B933-FF030ED436E1}" name="Column3"/>
    <tableColumn id="4" xr3:uid="{C3CEA17F-306F-4836-8FC1-1403FF391934}" name="Column4"/>
    <tableColumn id="5" xr3:uid="{5293360E-1FA0-4C42-A0B1-8FA9A225DC2C}" name="Column5"/>
    <tableColumn id="6" xr3:uid="{CFED45F3-EC72-4E09-B5DB-EA17802406DB}" name="Column6"/>
    <tableColumn id="7" xr3:uid="{65639A74-BF6E-4768-B07E-278F4D1EDE77}" name="Column7"/>
    <tableColumn id="8" xr3:uid="{D4354337-EBD4-4345-A6AA-828F4996499B}" name="Column8"/>
    <tableColumn id="9" xr3:uid="{8B1E8FAF-D551-41EB-BC54-94FC39292442}" name="Column9"/>
    <tableColumn id="10" xr3:uid="{C109A7EB-C5EC-450C-B4CF-E15EBF502CDB}" name="Column10"/>
    <tableColumn id="11" xr3:uid="{F5C97A01-CA41-40CE-9997-C9EDD644DC1E}" name="Column11"/>
    <tableColumn id="12" xr3:uid="{8E7EA42D-DDB3-4C0F-8C32-23AF998B0A3B}" name="Column12"/>
    <tableColumn id="13" xr3:uid="{40157372-3CF4-4ACE-AC3A-B2303A02CE74}" name="Column13"/>
    <tableColumn id="14" xr3:uid="{6063D61E-0736-448E-BB91-2AEAD0651DBC}" name="Column14"/>
    <tableColumn id="15" xr3:uid="{0FE23F43-A1EE-40B4-BCDB-D461BF1B7C40}" name="Column1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82A40ED-9EE0-454D-BC55-C8A3C8C8790C}" name="Table8" displayName="Table8" ref="A3:O22" totalsRowShown="0" headerRowDxfId="11">
  <autoFilter ref="A3:O22" xr:uid="{382A40ED-9EE0-454D-BC55-C8A3C8C8790C}"/>
  <tableColumns count="15">
    <tableColumn id="1" xr3:uid="{4E26C8CA-76AB-4E33-B5CC-804B3FC2DA5B}" name="Column1"/>
    <tableColumn id="2" xr3:uid="{98350C01-D417-4E42-9A6E-6C245E6F0B5F}" name="Column2" dataDxfId="12"/>
    <tableColumn id="3" xr3:uid="{1FEA6A57-FABC-43CA-A7E1-61D4FE95C631}" name="Column3"/>
    <tableColumn id="4" xr3:uid="{6A07B15E-A53B-47E4-B946-04B487F716A5}" name="Column4"/>
    <tableColumn id="5" xr3:uid="{F47690EA-8537-4807-B310-A4D08E794B91}" name="Column5"/>
    <tableColumn id="6" xr3:uid="{E772D801-1DDD-4BA8-8A2E-9CF905F003B8}" name="Column6"/>
    <tableColumn id="7" xr3:uid="{9F32F220-AA3A-4084-BFAC-EB81E2ECF551}" name="Column7"/>
    <tableColumn id="8" xr3:uid="{047B742D-E1BC-46E3-81CB-1F44185E21B7}" name="Column8"/>
    <tableColumn id="9" xr3:uid="{99E9E953-2FEE-453D-9241-5F7181212341}" name="Column9"/>
    <tableColumn id="10" xr3:uid="{FBEC8447-3014-4635-8C26-1EB0005C8C7A}" name="Column10"/>
    <tableColumn id="11" xr3:uid="{1288B7F9-B728-4445-9A22-2BDB95F2016E}" name="Column11"/>
    <tableColumn id="12" xr3:uid="{E29EF5F1-726B-4689-91D2-571351AD1FC4}" name="Column12"/>
    <tableColumn id="13" xr3:uid="{C24A182B-34E9-4C7F-BBFE-E27BCCE76463}" name="Column13"/>
    <tableColumn id="14" xr3:uid="{58519EFF-78B2-4508-9C00-73CBF710B439}" name="Column14"/>
    <tableColumn id="15" xr3:uid="{38A755E3-4649-48C0-864A-5D10BDA53364}" name="Column15">
      <calculatedColumnFormula>SUM(C4:N4)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1820ED-99C4-418F-95CD-82B892994C72}" name="Table9" displayName="Table9" ref="A5:O24" totalsRowShown="0" headerRowDxfId="9">
  <autoFilter ref="A5:O24" xr:uid="{BB1820ED-99C4-418F-95CD-82B892994C72}"/>
  <tableColumns count="15">
    <tableColumn id="1" xr3:uid="{32D2EA38-8D3B-465F-95EA-D329836965D2}" name="Column1"/>
    <tableColumn id="2" xr3:uid="{FA9339B1-B971-49A2-9D67-5DC65747C579}" name="Column2" dataDxfId="10"/>
    <tableColumn id="3" xr3:uid="{EB972E4C-0166-4EAB-B8C9-2E183C4843D5}" name="Column3"/>
    <tableColumn id="4" xr3:uid="{95D5A012-4272-4A6B-81C6-15DBB7E992BE}" name="Column4"/>
    <tableColumn id="5" xr3:uid="{65ED8A96-86D0-4369-B194-985884094F0F}" name="Column5"/>
    <tableColumn id="6" xr3:uid="{F30EB8BA-3E80-484A-9406-68606D5B73DD}" name="Column6"/>
    <tableColumn id="7" xr3:uid="{B3FF7134-C0FB-4782-B1C8-BBA0CC95C2E7}" name="Column7"/>
    <tableColumn id="8" xr3:uid="{BA8A39E1-08D3-4153-B8A1-C32760B40A66}" name="Column8"/>
    <tableColumn id="9" xr3:uid="{AB853E65-F222-45C3-905B-F448F80492CE}" name="Column9"/>
    <tableColumn id="10" xr3:uid="{D5B5ACD3-87BF-4242-9FA3-CEEF98452640}" name="Column10"/>
    <tableColumn id="11" xr3:uid="{4BB1B016-B9BA-40BE-B062-F678BBBAD07D}" name="Column11"/>
    <tableColumn id="12" xr3:uid="{85807E00-9441-4BE6-8104-98BAA8067413}" name="Column12"/>
    <tableColumn id="13" xr3:uid="{B18016C8-0BED-45F7-BF61-87C4EC01F746}" name="Column13"/>
    <tableColumn id="14" xr3:uid="{158EB6BD-C7CD-47AB-A599-034F611D4BBA}" name="Column14"/>
    <tableColumn id="15" xr3:uid="{83D4F299-4A71-4CD0-AB37-3B175014B19C}" name="Column15">
      <calculatedColumnFormula>SUM(C6:N6)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DC84557-80D2-43A5-BC4D-BEACE3E6BCA4}" name="Table3" displayName="Table3" ref="A6:Q44" totalsRowShown="0" headerRowDxfId="19">
  <autoFilter ref="A6:Q44" xr:uid="{7DC84557-80D2-43A5-BC4D-BEACE3E6BCA4}"/>
  <tableColumns count="17">
    <tableColumn id="1" xr3:uid="{00A6FA3F-D94A-4A3F-9DA2-C586DD557311}" name="Column1" dataDxfId="23"/>
    <tableColumn id="2" xr3:uid="{8D6AAF04-686F-4BE3-AB13-C254E0073DA1}" name="Column2" dataDxfId="22"/>
    <tableColumn id="3" xr3:uid="{1585A0C2-5703-45ED-AB73-096FAB2B8D3E}" name="Column3" dataDxfId="21"/>
    <tableColumn id="4" xr3:uid="{A684833A-C084-4B17-8293-E40162060A3D}" name="Column4" dataDxfId="20"/>
    <tableColumn id="5" xr3:uid="{3FEDEF7F-809E-41DC-9EB5-DB7258D333E9}" name="Column5"/>
    <tableColumn id="6" xr3:uid="{0052C622-C214-4D91-8A72-2B68E4405587}" name="Column6"/>
    <tableColumn id="7" xr3:uid="{F3BD673B-29E0-4F44-A8AE-05243F70C83C}" name="Column7"/>
    <tableColumn id="8" xr3:uid="{11E487B1-3432-4890-9594-7D6DA1822DF8}" name="Column8"/>
    <tableColumn id="9" xr3:uid="{F6769386-83B1-4F2E-A54C-608660DCCE7B}" name="Column9"/>
    <tableColumn id="10" xr3:uid="{F4D0F5CA-5DD4-4C52-89D1-677E64497136}" name="Column10"/>
    <tableColumn id="11" xr3:uid="{652E3B8D-3D22-4589-9723-BB8CE0C39EE6}" name="Column11"/>
    <tableColumn id="12" xr3:uid="{FF1080A3-4E77-4674-9582-4DAA833745F2}" name="Column12"/>
    <tableColumn id="13" xr3:uid="{30C056BB-50FE-4FEC-976E-2AF7922DC2EB}" name="Column13"/>
    <tableColumn id="14" xr3:uid="{2C635182-1669-4FE4-B5A8-53075E861CFD}" name="Column14"/>
    <tableColumn id="15" xr3:uid="{C8BC42D1-2F5C-407F-964C-EA6E3D9541A0}" name="Column15"/>
    <tableColumn id="16" xr3:uid="{C57662FD-CCA5-4F2C-9EA9-13A3EB04E139}" name="Column16"/>
    <tableColumn id="17" xr3:uid="{1E263566-27ED-4905-B3FD-369146BD33E6}" name="Column1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9F70F25-9D1C-479F-9963-21F314457161}" name="Table4" displayName="Table4" ref="A6:P47" totalsRowShown="0" headerRowDxfId="15">
  <autoFilter ref="A6:P47" xr:uid="{19F70F25-9D1C-479F-9963-21F314457161}"/>
  <tableColumns count="16">
    <tableColumn id="1" xr3:uid="{8760973B-3360-45E6-BB02-DD6275AD792D}" name="Column1" dataDxfId="18"/>
    <tableColumn id="2" xr3:uid="{5C53F79D-B1F1-4F10-A9FB-42B9B5E0B6C1}" name="Column2" dataDxfId="17"/>
    <tableColumn id="3" xr3:uid="{17D1DFF4-0244-4808-B197-4F7AE08D365A}" name="Column3" dataDxfId="16"/>
    <tableColumn id="4" xr3:uid="{10A294EE-E8AA-4D17-8E68-A03EE4B8BE4E}" name="Column4"/>
    <tableColumn id="5" xr3:uid="{D5E7C607-53D9-4424-92D3-269FFAFB3FF0}" name="Column5"/>
    <tableColumn id="6" xr3:uid="{E393002A-2124-4D17-8FCC-5899A3CA6A09}" name="Column6"/>
    <tableColumn id="7" xr3:uid="{7F9BEEFB-A331-44B4-A8E8-5C53F48D2B3E}" name="Column7"/>
    <tableColumn id="8" xr3:uid="{C83A5C80-3774-4B52-8DD6-764382CB9E22}" name="Column8"/>
    <tableColumn id="9" xr3:uid="{01065CA7-581D-4C3B-B89A-C05D77BBBBEC}" name="Column9"/>
    <tableColumn id="10" xr3:uid="{D378A455-221C-4C9D-BBDA-1F50952FD2C2}" name="Column10"/>
    <tableColumn id="11" xr3:uid="{E0D220E1-FDAA-4F99-A735-14AEF7B03FB7}" name="Column11"/>
    <tableColumn id="12" xr3:uid="{D756E6F2-018D-46B0-844D-A97F9BEC770E}" name="Column12"/>
    <tableColumn id="13" xr3:uid="{2A8D6A44-B2A2-4C66-9BF1-31209AAE7FB4}" name="Column13"/>
    <tableColumn id="14" xr3:uid="{1D44855B-CE06-40E7-A165-3C5BB10E5F2B}" name="Column14"/>
    <tableColumn id="15" xr3:uid="{114D529C-1FFF-4CDB-AA9C-1A208EB4B00E}" name="Column15"/>
    <tableColumn id="16" xr3:uid="{92E2EA9F-D13C-498F-B32A-0519AAA9F188}" name="Column16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C5B49C5-3842-4DF5-81E0-D2A1FC0439A1}" name="Table6" displayName="Table6" ref="A6:O48" totalsRowShown="0">
  <autoFilter ref="A6:O48" xr:uid="{EC5B49C5-3842-4DF5-81E0-D2A1FC0439A1}"/>
  <tableColumns count="15">
    <tableColumn id="1" xr3:uid="{4EED2BC6-7DE5-4ABD-BFDF-8022B7C73DCB}" name="Column1"/>
    <tableColumn id="2" xr3:uid="{B5D8558A-DDBE-4E78-B6A4-06DB9E14F419}" name="Column2" dataDxfId="14"/>
    <tableColumn id="3" xr3:uid="{0300F104-4BB5-414C-90F3-08B47371CC26}" name="Column3"/>
    <tableColumn id="4" xr3:uid="{A5785B49-49DC-4C6D-A64E-268721D5B3EC}" name="Column4"/>
    <tableColumn id="5" xr3:uid="{FD183C20-C027-43A3-99EE-DD8A0EE10201}" name="Column5"/>
    <tableColumn id="6" xr3:uid="{62BF8C88-F1C6-4E74-B9F9-7E921BAAE69C}" name="Column6"/>
    <tableColumn id="7" xr3:uid="{66C13A40-92AB-41FC-B050-FD1EBE1E3659}" name="Column7"/>
    <tableColumn id="8" xr3:uid="{6644EDB2-25AE-41A1-9850-BD73F22B6AD5}" name="Column8"/>
    <tableColumn id="9" xr3:uid="{F810F56C-866A-4FFD-91EC-F94AAA50CAB0}" name="Column9"/>
    <tableColumn id="10" xr3:uid="{AB94303B-C7F8-4626-8623-7A9512A4507E}" name="Column10"/>
    <tableColumn id="11" xr3:uid="{E3766101-F801-4947-ACCF-2A18322DE71B}" name="Column11"/>
    <tableColumn id="12" xr3:uid="{5C584FD8-7842-4E0D-9448-857039AABE4B}" name="Column12"/>
    <tableColumn id="13" xr3:uid="{67B9BC8C-332A-4E9B-B391-7605D27A8847}" name="Column13"/>
    <tableColumn id="14" xr3:uid="{9B01CDA3-907E-45E3-A850-6B4DC8C7A273}" name="Column14"/>
    <tableColumn id="15" xr3:uid="{583D2C95-40AD-4E63-9960-79181C6F8EEE}" name="Column1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6B2BE69-6B83-4E99-85B5-18A2373D7058}" name="Table10" displayName="Table10" ref="A4:E26" totalsRowShown="0" headerRowDxfId="6">
  <autoFilter ref="A4:E26" xr:uid="{36B2BE69-6B83-4E99-85B5-18A2373D7058}"/>
  <tableColumns count="5">
    <tableColumn id="1" xr3:uid="{F6F93CE5-3481-4C01-81A0-8C3A32539DE9}" name="Column1" dataDxfId="8"/>
    <tableColumn id="2" xr3:uid="{A3D730DE-B33A-49BE-AD7B-70F228C1C698}" name="Column2" dataDxfId="7"/>
    <tableColumn id="3" xr3:uid="{1F53083C-EC9C-4E28-AB94-BC599F2BA960}" name="Column3"/>
    <tableColumn id="4" xr3:uid="{576E14EA-4DEC-4A60-85F8-7862550F45E8}" name="Column4"/>
    <tableColumn id="5" xr3:uid="{EFB58DDD-243D-4B18-8DEE-7EABDB04FA49}" name="Column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DB790-EBE9-6E4F-99D1-F8AE6AB93EB1}">
  <sheetPr>
    <pageSetUpPr fitToPage="1"/>
  </sheetPr>
  <dimension ref="A2:I25"/>
  <sheetViews>
    <sheetView showGridLines="0" zoomScale="80" zoomScaleNormal="80" workbookViewId="0">
      <selection activeCell="J19" sqref="J18:J19"/>
    </sheetView>
  </sheetViews>
  <sheetFormatPr defaultColWidth="11.19921875" defaultRowHeight="13.8" x14ac:dyDescent="0.3"/>
  <cols>
    <col min="1" max="1" width="29.296875" style="19" customWidth="1"/>
    <col min="2" max="3" width="11.19921875" style="19"/>
    <col min="4" max="4" width="8.796875" style="19" customWidth="1"/>
    <col min="5" max="16384" width="11.19921875" style="19"/>
  </cols>
  <sheetData>
    <row r="2" spans="1:9" ht="15.6" customHeight="1" x14ac:dyDescent="0.3">
      <c r="A2" s="123" t="s">
        <v>101</v>
      </c>
      <c r="B2" s="123"/>
      <c r="C2" s="123"/>
      <c r="D2" s="123"/>
      <c r="E2" s="123"/>
      <c r="F2" s="123"/>
      <c r="G2" s="123"/>
      <c r="H2" s="123"/>
    </row>
    <row r="3" spans="1:9" ht="15.6" customHeight="1" x14ac:dyDescent="0.4">
      <c r="A3" s="124" t="s">
        <v>102</v>
      </c>
      <c r="B3" s="124"/>
      <c r="C3" s="124"/>
      <c r="D3" s="124"/>
      <c r="E3" s="124"/>
      <c r="F3" s="124"/>
      <c r="G3" s="124"/>
      <c r="H3" s="124"/>
    </row>
    <row r="4" spans="1:9" ht="14.4" hidden="1" x14ac:dyDescent="0.3">
      <c r="A4" s="110" t="s">
        <v>103</v>
      </c>
      <c r="B4" s="111" t="s">
        <v>104</v>
      </c>
      <c r="C4" s="19" t="s">
        <v>105</v>
      </c>
      <c r="D4" s="19" t="s">
        <v>106</v>
      </c>
      <c r="E4" s="19" t="s">
        <v>107</v>
      </c>
      <c r="F4" s="19" t="s">
        <v>108</v>
      </c>
      <c r="G4" s="19" t="s">
        <v>109</v>
      </c>
      <c r="H4" s="19" t="s">
        <v>110</v>
      </c>
    </row>
    <row r="5" spans="1:9" ht="14.4" x14ac:dyDescent="0.3">
      <c r="A5" s="110" t="s">
        <v>68</v>
      </c>
      <c r="B5" s="111"/>
    </row>
    <row r="7" spans="1:9" x14ac:dyDescent="0.3">
      <c r="A7" s="49" t="s">
        <v>71</v>
      </c>
      <c r="C7" s="20" t="s">
        <v>60</v>
      </c>
      <c r="D7" s="48"/>
      <c r="E7" s="49" t="s">
        <v>88</v>
      </c>
      <c r="F7" s="20" t="s">
        <v>52</v>
      </c>
      <c r="G7" s="20" t="s">
        <v>53</v>
      </c>
      <c r="H7" s="20" t="s">
        <v>60</v>
      </c>
      <c r="I7" s="21"/>
    </row>
    <row r="8" spans="1:9" ht="16.05" customHeight="1" x14ac:dyDescent="0.3">
      <c r="A8" s="19" t="s">
        <v>13</v>
      </c>
      <c r="C8" s="25">
        <v>1500</v>
      </c>
      <c r="D8" s="48"/>
      <c r="E8" s="19" t="s">
        <v>29</v>
      </c>
      <c r="F8" s="24">
        <v>5</v>
      </c>
      <c r="G8" s="25">
        <v>10.99</v>
      </c>
      <c r="H8" s="25">
        <f>F8*G8</f>
        <v>54.95</v>
      </c>
      <c r="I8" s="21"/>
    </row>
    <row r="9" spans="1:9" x14ac:dyDescent="0.3">
      <c r="A9" s="19" t="s">
        <v>12</v>
      </c>
      <c r="C9" s="50">
        <v>474.99</v>
      </c>
      <c r="D9" s="48"/>
      <c r="E9" s="19" t="s">
        <v>20</v>
      </c>
      <c r="F9" s="24">
        <v>10</v>
      </c>
      <c r="G9" s="50">
        <v>18.97</v>
      </c>
      <c r="H9" s="50">
        <f t="shared" ref="H9:H21" si="0">F9*G9</f>
        <v>189.7</v>
      </c>
      <c r="I9" s="21"/>
    </row>
    <row r="10" spans="1:9" x14ac:dyDescent="0.3">
      <c r="A10" s="19" t="s">
        <v>15</v>
      </c>
      <c r="C10" s="50">
        <v>40.950000000000003</v>
      </c>
      <c r="E10" s="19" t="s">
        <v>26</v>
      </c>
      <c r="F10" s="19">
        <v>1</v>
      </c>
      <c r="G10" s="50">
        <v>5.97</v>
      </c>
      <c r="H10" s="50">
        <f t="shared" si="0"/>
        <v>5.97</v>
      </c>
      <c r="I10" s="21"/>
    </row>
    <row r="11" spans="1:9" x14ac:dyDescent="0.3">
      <c r="A11" s="19" t="s">
        <v>17</v>
      </c>
      <c r="C11" s="50">
        <v>20</v>
      </c>
      <c r="E11" s="19" t="s">
        <v>21</v>
      </c>
      <c r="F11" s="19">
        <v>1</v>
      </c>
      <c r="G11" s="50">
        <v>6.97</v>
      </c>
      <c r="H11" s="50">
        <f t="shared" si="0"/>
        <v>6.97</v>
      </c>
      <c r="I11" s="21"/>
    </row>
    <row r="12" spans="1:9" x14ac:dyDescent="0.3">
      <c r="A12" s="19" t="s">
        <v>14</v>
      </c>
      <c r="C12" s="50">
        <v>3.47</v>
      </c>
      <c r="E12" s="19" t="s">
        <v>55</v>
      </c>
      <c r="F12" s="24">
        <v>2</v>
      </c>
      <c r="G12" s="50">
        <v>3.77</v>
      </c>
      <c r="H12" s="50">
        <f t="shared" si="0"/>
        <v>7.54</v>
      </c>
      <c r="I12" s="21"/>
    </row>
    <row r="13" spans="1:9" x14ac:dyDescent="0.3">
      <c r="A13" s="19" t="s">
        <v>50</v>
      </c>
      <c r="C13" s="50">
        <v>25</v>
      </c>
      <c r="E13" s="19" t="s">
        <v>22</v>
      </c>
      <c r="F13" s="24">
        <v>6</v>
      </c>
      <c r="G13" s="50">
        <v>3.77</v>
      </c>
      <c r="H13" s="50">
        <f t="shared" si="0"/>
        <v>22.62</v>
      </c>
      <c r="I13" s="21"/>
    </row>
    <row r="14" spans="1:9" x14ac:dyDescent="0.3">
      <c r="A14" s="19" t="s">
        <v>16</v>
      </c>
      <c r="C14" s="50">
        <v>67.959999999999994</v>
      </c>
      <c r="E14" s="19" t="s">
        <v>23</v>
      </c>
      <c r="F14" s="19">
        <v>1</v>
      </c>
      <c r="G14" s="50">
        <v>0.97</v>
      </c>
      <c r="H14" s="50">
        <f t="shared" si="0"/>
        <v>0.97</v>
      </c>
      <c r="I14" s="21"/>
    </row>
    <row r="15" spans="1:9" x14ac:dyDescent="0.3">
      <c r="A15" s="19" t="s">
        <v>57</v>
      </c>
      <c r="C15" s="50">
        <v>9.84</v>
      </c>
      <c r="E15" s="19" t="s">
        <v>24</v>
      </c>
      <c r="F15" s="19">
        <v>1</v>
      </c>
      <c r="G15" s="50">
        <v>4.7699999999999996</v>
      </c>
      <c r="H15" s="50">
        <f t="shared" si="0"/>
        <v>4.7699999999999996</v>
      </c>
      <c r="I15" s="21"/>
    </row>
    <row r="16" spans="1:9" x14ac:dyDescent="0.3">
      <c r="A16" s="19" t="s">
        <v>58</v>
      </c>
      <c r="C16" s="50">
        <v>3.98</v>
      </c>
      <c r="E16" s="19" t="s">
        <v>25</v>
      </c>
      <c r="F16" s="24">
        <v>50</v>
      </c>
      <c r="G16" s="50">
        <v>0.35</v>
      </c>
      <c r="H16" s="50">
        <f t="shared" si="0"/>
        <v>17.5</v>
      </c>
    </row>
    <row r="17" spans="1:9" x14ac:dyDescent="0.3">
      <c r="A17" s="19" t="s">
        <v>51</v>
      </c>
      <c r="C17" s="50">
        <f>SUM(C11:C16)</f>
        <v>130.25</v>
      </c>
      <c r="D17" s="48"/>
      <c r="E17" s="19" t="s">
        <v>27</v>
      </c>
      <c r="F17" s="19">
        <v>2</v>
      </c>
      <c r="G17" s="50">
        <v>3.98</v>
      </c>
      <c r="H17" s="50">
        <f t="shared" si="0"/>
        <v>7.96</v>
      </c>
    </row>
    <row r="18" spans="1:9" x14ac:dyDescent="0.3">
      <c r="A18" s="19" t="s">
        <v>34</v>
      </c>
      <c r="C18" s="51">
        <v>40</v>
      </c>
      <c r="E18" s="19" t="s">
        <v>54</v>
      </c>
      <c r="F18" s="19">
        <v>5</v>
      </c>
      <c r="G18" s="50">
        <v>1.47</v>
      </c>
      <c r="H18" s="50">
        <f t="shared" si="0"/>
        <v>7.35</v>
      </c>
      <c r="I18" s="21"/>
    </row>
    <row r="19" spans="1:9" ht="14.4" thickBot="1" x14ac:dyDescent="0.35">
      <c r="A19" s="20"/>
      <c r="B19" s="108" t="s">
        <v>19</v>
      </c>
      <c r="C19" s="109">
        <f>SUM(C8:C18)</f>
        <v>2316.44</v>
      </c>
      <c r="E19" s="19" t="s">
        <v>28</v>
      </c>
      <c r="F19" s="19">
        <v>5</v>
      </c>
      <c r="G19" s="50">
        <v>2.77</v>
      </c>
      <c r="H19" s="50">
        <f t="shared" si="0"/>
        <v>13.85</v>
      </c>
      <c r="I19" s="21"/>
    </row>
    <row r="20" spans="1:9" ht="14.4" thickTop="1" x14ac:dyDescent="0.3">
      <c r="A20" s="22"/>
      <c r="E20" s="19" t="s">
        <v>56</v>
      </c>
      <c r="F20" s="19">
        <v>1</v>
      </c>
      <c r="G20" s="50">
        <v>3.97</v>
      </c>
      <c r="H20" s="50">
        <f t="shared" si="0"/>
        <v>3.97</v>
      </c>
    </row>
    <row r="21" spans="1:9" x14ac:dyDescent="0.3">
      <c r="D21" s="23"/>
      <c r="E21" s="19" t="s">
        <v>59</v>
      </c>
      <c r="F21" s="19">
        <v>2</v>
      </c>
      <c r="G21" s="50">
        <v>4.9800000000000004</v>
      </c>
      <c r="H21" s="51">
        <f t="shared" si="0"/>
        <v>9.9600000000000009</v>
      </c>
    </row>
    <row r="22" spans="1:9" ht="14.4" thickBot="1" x14ac:dyDescent="0.35">
      <c r="D22" s="23"/>
      <c r="E22" s="20"/>
      <c r="G22" s="108" t="s">
        <v>19</v>
      </c>
      <c r="H22" s="109">
        <f>SUM(H8:H21)</f>
        <v>354.08000000000004</v>
      </c>
    </row>
    <row r="23" spans="1:9" ht="14.4" thickTop="1" x14ac:dyDescent="0.3">
      <c r="D23" s="23"/>
    </row>
    <row r="24" spans="1:9" s="45" customFormat="1" ht="16.2" thickBot="1" x14ac:dyDescent="0.35">
      <c r="F24" s="29" t="s">
        <v>92</v>
      </c>
      <c r="G24" s="29"/>
      <c r="H24" s="125">
        <f>C19+H22</f>
        <v>2670.52</v>
      </c>
    </row>
    <row r="25" spans="1:9" ht="14.4" thickTop="1" x14ac:dyDescent="0.3"/>
  </sheetData>
  <mergeCells count="2">
    <mergeCell ref="A2:H2"/>
    <mergeCell ref="A3:H3"/>
  </mergeCells>
  <pageMargins left="0.25" right="0.25" top="0.75" bottom="0.75" header="0.3" footer="0.3"/>
  <pageSetup scale="8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A47A-C8F6-8845-8E07-0C42F635DB59}">
  <sheetPr>
    <pageSetUpPr fitToPage="1"/>
  </sheetPr>
  <dimension ref="A1:P24"/>
  <sheetViews>
    <sheetView zoomScale="85" zoomScaleNormal="85" workbookViewId="0">
      <selection activeCell="R20" sqref="R20"/>
    </sheetView>
  </sheetViews>
  <sheetFormatPr defaultColWidth="11.19921875" defaultRowHeight="15.6" x14ac:dyDescent="0.3"/>
  <cols>
    <col min="1" max="1" width="26.296875" bestFit="1" customWidth="1"/>
    <col min="2" max="2" width="14.3984375" style="6" customWidth="1"/>
    <col min="3" max="5" width="0" hidden="1" customWidth="1"/>
    <col min="6" max="6" width="11.59765625" customWidth="1"/>
    <col min="15" max="15" width="12" bestFit="1" customWidth="1"/>
  </cols>
  <sheetData>
    <row r="1" spans="1:16" s="6" customFormat="1" x14ac:dyDescent="0.3">
      <c r="A1" s="126" t="s">
        <v>74</v>
      </c>
      <c r="B1" s="44"/>
      <c r="C1" s="27">
        <v>45292</v>
      </c>
      <c r="D1" s="27">
        <v>45323</v>
      </c>
      <c r="E1" s="27">
        <v>45352</v>
      </c>
    </row>
    <row r="2" spans="1:16" s="6" customFormat="1" x14ac:dyDescent="0.3">
      <c r="A2" s="126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6" ht="18" x14ac:dyDescent="0.3">
      <c r="A3" s="127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6" hidden="1" x14ac:dyDescent="0.3">
      <c r="A4" s="44" t="s">
        <v>103</v>
      </c>
      <c r="B4" s="44" t="s">
        <v>104</v>
      </c>
      <c r="C4" s="44" t="s">
        <v>105</v>
      </c>
      <c r="D4" s="44" t="s">
        <v>106</v>
      </c>
      <c r="E4" s="44" t="s">
        <v>107</v>
      </c>
      <c r="F4" s="27" t="s">
        <v>108</v>
      </c>
      <c r="G4" s="27" t="s">
        <v>109</v>
      </c>
      <c r="H4" s="27" t="s">
        <v>110</v>
      </c>
      <c r="I4" s="27" t="s">
        <v>111</v>
      </c>
      <c r="J4" s="27" t="s">
        <v>112</v>
      </c>
      <c r="K4" s="27" t="s">
        <v>113</v>
      </c>
      <c r="L4" s="27" t="s">
        <v>114</v>
      </c>
      <c r="M4" s="27" t="s">
        <v>115</v>
      </c>
      <c r="N4" s="27" t="s">
        <v>116</v>
      </c>
      <c r="O4" s="27" t="s">
        <v>117</v>
      </c>
      <c r="P4" s="6"/>
    </row>
    <row r="5" spans="1:16" x14ac:dyDescent="0.3">
      <c r="A5" s="44"/>
      <c r="B5" s="44"/>
      <c r="C5" s="44"/>
      <c r="D5" s="44"/>
      <c r="E5" s="44"/>
      <c r="F5" s="27">
        <v>45383</v>
      </c>
      <c r="G5" s="27">
        <v>45413</v>
      </c>
      <c r="H5" s="27">
        <v>45444</v>
      </c>
      <c r="I5" s="27">
        <v>45474</v>
      </c>
      <c r="J5" s="27">
        <v>45505</v>
      </c>
      <c r="K5" s="27">
        <v>45536</v>
      </c>
      <c r="L5" s="27">
        <v>45566</v>
      </c>
      <c r="M5" s="27">
        <v>45597</v>
      </c>
      <c r="N5" s="27">
        <v>45627</v>
      </c>
      <c r="O5" s="27" t="s">
        <v>69</v>
      </c>
    </row>
    <row r="6" spans="1:16" x14ac:dyDescent="0.3">
      <c r="A6" s="46" t="s">
        <v>5</v>
      </c>
      <c r="B6" s="46" t="s">
        <v>53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6" x14ac:dyDescent="0.3">
      <c r="A7" s="7" t="s">
        <v>49</v>
      </c>
      <c r="B7" s="18">
        <v>15</v>
      </c>
      <c r="C7" s="37">
        <v>0</v>
      </c>
      <c r="D7" s="37">
        <v>0</v>
      </c>
      <c r="E7" s="37">
        <v>0</v>
      </c>
      <c r="F7" s="18">
        <v>300</v>
      </c>
      <c r="G7" s="18">
        <v>300</v>
      </c>
      <c r="H7" s="18">
        <v>300</v>
      </c>
      <c r="I7" s="18">
        <v>300</v>
      </c>
      <c r="J7" s="18">
        <v>300</v>
      </c>
      <c r="K7" s="18">
        <v>300</v>
      </c>
      <c r="L7" s="18">
        <v>300</v>
      </c>
      <c r="M7" s="18">
        <v>300</v>
      </c>
      <c r="N7" s="18">
        <v>750</v>
      </c>
      <c r="O7" s="37">
        <f>SUM(F7:N7)</f>
        <v>3150</v>
      </c>
    </row>
    <row r="8" spans="1:16" x14ac:dyDescent="0.3">
      <c r="A8" s="7" t="s">
        <v>46</v>
      </c>
      <c r="B8" s="18">
        <v>15</v>
      </c>
      <c r="C8" s="37">
        <v>0</v>
      </c>
      <c r="D8" s="37">
        <v>0</v>
      </c>
      <c r="E8" s="37">
        <v>0</v>
      </c>
      <c r="F8" s="18">
        <v>450</v>
      </c>
      <c r="G8" s="18">
        <v>750</v>
      </c>
      <c r="H8" s="18">
        <v>750</v>
      </c>
      <c r="I8" s="18">
        <v>600</v>
      </c>
      <c r="J8" s="18">
        <v>650</v>
      </c>
      <c r="K8" s="18">
        <v>450</v>
      </c>
      <c r="L8" s="18">
        <v>450</v>
      </c>
      <c r="M8" s="18">
        <v>600</v>
      </c>
      <c r="N8" s="18">
        <v>750</v>
      </c>
      <c r="O8" s="37">
        <f>SUM(F8:N8)</f>
        <v>5450</v>
      </c>
    </row>
    <row r="9" spans="1:16" x14ac:dyDescent="0.3">
      <c r="A9" s="7" t="s">
        <v>47</v>
      </c>
      <c r="B9" s="18">
        <v>12</v>
      </c>
      <c r="C9" s="37">
        <v>0</v>
      </c>
      <c r="D9" s="37">
        <v>0</v>
      </c>
      <c r="E9" s="37">
        <v>0</v>
      </c>
      <c r="F9" s="18">
        <v>480</v>
      </c>
      <c r="G9" s="18">
        <v>600</v>
      </c>
      <c r="H9" s="18">
        <v>600</v>
      </c>
      <c r="I9" s="18">
        <v>480</v>
      </c>
      <c r="J9" s="18">
        <v>540</v>
      </c>
      <c r="K9" s="18">
        <v>360</v>
      </c>
      <c r="L9" s="18">
        <v>360</v>
      </c>
      <c r="M9" s="18">
        <v>480</v>
      </c>
      <c r="N9" s="18">
        <v>600</v>
      </c>
      <c r="O9" s="37">
        <f>SUM(F9:N9)</f>
        <v>4500</v>
      </c>
    </row>
    <row r="10" spans="1:16" x14ac:dyDescent="0.3">
      <c r="A10" s="7" t="s">
        <v>48</v>
      </c>
      <c r="B10" s="18">
        <v>15</v>
      </c>
      <c r="C10" s="37">
        <v>0</v>
      </c>
      <c r="D10" s="37">
        <v>0</v>
      </c>
      <c r="E10" s="37">
        <v>0</v>
      </c>
      <c r="F10" s="33">
        <v>300</v>
      </c>
      <c r="G10" s="33">
        <v>300</v>
      </c>
      <c r="H10" s="33">
        <v>300</v>
      </c>
      <c r="I10" s="33">
        <v>450</v>
      </c>
      <c r="J10" s="33">
        <v>300</v>
      </c>
      <c r="K10" s="33">
        <v>450</v>
      </c>
      <c r="L10" s="33">
        <v>225</v>
      </c>
      <c r="M10" s="33">
        <v>300</v>
      </c>
      <c r="N10" s="33">
        <v>750</v>
      </c>
      <c r="O10" s="53">
        <f>SUM(F10:N10)</f>
        <v>3375</v>
      </c>
    </row>
    <row r="11" spans="1:16" x14ac:dyDescent="0.3">
      <c r="A11" s="29" t="s">
        <v>7</v>
      </c>
      <c r="B11" s="38"/>
      <c r="C11" s="65">
        <f>SUM(C7:C10)</f>
        <v>0</v>
      </c>
      <c r="D11" s="65">
        <f t="shared" ref="D11:O11" si="0">SUM(D7:D10)</f>
        <v>0</v>
      </c>
      <c r="E11" s="65">
        <f t="shared" si="0"/>
        <v>0</v>
      </c>
      <c r="F11" s="41">
        <f t="shared" si="0"/>
        <v>1530</v>
      </c>
      <c r="G11" s="41">
        <f t="shared" si="0"/>
        <v>1950</v>
      </c>
      <c r="H11" s="41">
        <f t="shared" si="0"/>
        <v>1950</v>
      </c>
      <c r="I11" s="41">
        <f t="shared" si="0"/>
        <v>1830</v>
      </c>
      <c r="J11" s="41">
        <f t="shared" si="0"/>
        <v>1790</v>
      </c>
      <c r="K11" s="41">
        <f t="shared" si="0"/>
        <v>1560</v>
      </c>
      <c r="L11" s="41">
        <f t="shared" si="0"/>
        <v>1335</v>
      </c>
      <c r="M11" s="41">
        <f t="shared" si="0"/>
        <v>1680</v>
      </c>
      <c r="N11" s="41">
        <f t="shared" si="0"/>
        <v>2850</v>
      </c>
      <c r="O11" s="41">
        <f t="shared" si="0"/>
        <v>16475</v>
      </c>
    </row>
    <row r="12" spans="1:16" x14ac:dyDescent="0.3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1:16" x14ac:dyDescent="0.3">
      <c r="A13" s="46" t="s">
        <v>6</v>
      </c>
      <c r="B13" s="45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1:16" x14ac:dyDescent="0.3">
      <c r="A14" s="45" t="s">
        <v>70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6" s="6" customFormat="1" x14ac:dyDescent="0.3">
      <c r="A15" s="7" t="s">
        <v>34</v>
      </c>
      <c r="B15" s="45"/>
      <c r="C15" s="37">
        <v>0</v>
      </c>
      <c r="D15" s="37">
        <v>0</v>
      </c>
      <c r="E15" s="37">
        <v>0</v>
      </c>
      <c r="F15" s="18">
        <v>320</v>
      </c>
      <c r="G15" s="18">
        <v>480</v>
      </c>
      <c r="H15" s="18">
        <v>480</v>
      </c>
      <c r="I15" s="18">
        <v>440</v>
      </c>
      <c r="J15" s="18">
        <v>480</v>
      </c>
      <c r="K15" s="18">
        <v>320</v>
      </c>
      <c r="L15" s="18">
        <v>320</v>
      </c>
      <c r="M15" s="18">
        <v>480</v>
      </c>
      <c r="N15" s="18">
        <v>720</v>
      </c>
      <c r="O15" s="39">
        <f>SUM(F15:N15)</f>
        <v>4040</v>
      </c>
    </row>
    <row r="16" spans="1:16" x14ac:dyDescent="0.3">
      <c r="A16" s="7" t="s">
        <v>45</v>
      </c>
      <c r="B16" s="45"/>
      <c r="C16" s="37">
        <v>0</v>
      </c>
      <c r="D16" s="37">
        <v>0</v>
      </c>
      <c r="E16" s="37">
        <v>0</v>
      </c>
      <c r="F16" s="18">
        <v>360</v>
      </c>
      <c r="G16" s="18">
        <v>500</v>
      </c>
      <c r="H16" s="18">
        <v>180</v>
      </c>
      <c r="I16" s="18">
        <v>180</v>
      </c>
      <c r="J16" s="18">
        <v>350</v>
      </c>
      <c r="K16" s="18">
        <v>180</v>
      </c>
      <c r="L16" s="18">
        <v>180</v>
      </c>
      <c r="M16" s="18">
        <v>500</v>
      </c>
      <c r="N16" s="18">
        <v>500</v>
      </c>
      <c r="O16" s="39">
        <f>SUM(F16:N16)</f>
        <v>2930</v>
      </c>
    </row>
    <row r="17" spans="1:15" x14ac:dyDescent="0.3">
      <c r="A17" s="7" t="s">
        <v>18</v>
      </c>
      <c r="B17" s="44"/>
      <c r="C17" s="37">
        <v>0</v>
      </c>
      <c r="D17" s="37">
        <v>0</v>
      </c>
      <c r="E17" s="37">
        <v>0</v>
      </c>
      <c r="F17" s="18">
        <v>20</v>
      </c>
      <c r="G17" s="18">
        <v>20</v>
      </c>
      <c r="H17" s="18">
        <v>20</v>
      </c>
      <c r="I17" s="18">
        <v>20</v>
      </c>
      <c r="J17" s="18">
        <v>20</v>
      </c>
      <c r="K17" s="18">
        <v>20</v>
      </c>
      <c r="L17" s="18">
        <v>20</v>
      </c>
      <c r="M17" s="18">
        <v>20</v>
      </c>
      <c r="N17" s="18">
        <v>20</v>
      </c>
      <c r="O17" s="39">
        <f>SUM(F17:N17)</f>
        <v>180</v>
      </c>
    </row>
    <row r="18" spans="1:15" x14ac:dyDescent="0.3">
      <c r="A18" s="7" t="s">
        <v>62</v>
      </c>
      <c r="B18" s="44"/>
      <c r="C18" s="37">
        <v>0</v>
      </c>
      <c r="D18" s="37">
        <v>0</v>
      </c>
      <c r="E18" s="37">
        <v>0</v>
      </c>
      <c r="F18" s="33">
        <v>0</v>
      </c>
      <c r="G18" s="33">
        <v>25</v>
      </c>
      <c r="H18" s="33">
        <v>0</v>
      </c>
      <c r="I18" s="33">
        <v>25</v>
      </c>
      <c r="J18" s="33">
        <v>0</v>
      </c>
      <c r="K18" s="33">
        <v>25</v>
      </c>
      <c r="L18" s="33">
        <v>0</v>
      </c>
      <c r="M18" s="33">
        <v>25</v>
      </c>
      <c r="N18" s="33">
        <v>0</v>
      </c>
      <c r="O18" s="64">
        <f>SUM(F18:N18)</f>
        <v>100</v>
      </c>
    </row>
    <row r="19" spans="1:15" x14ac:dyDescent="0.3">
      <c r="A19" s="42" t="s">
        <v>73</v>
      </c>
      <c r="B19" s="44"/>
      <c r="C19" s="66"/>
      <c r="D19" s="66"/>
      <c r="E19" s="66"/>
      <c r="F19" s="35">
        <f t="shared" ref="F19:N19" si="1">SUM(F15:F18)</f>
        <v>700</v>
      </c>
      <c r="G19" s="35">
        <f t="shared" si="1"/>
        <v>1025</v>
      </c>
      <c r="H19" s="35">
        <f t="shared" si="1"/>
        <v>680</v>
      </c>
      <c r="I19" s="35">
        <f t="shared" si="1"/>
        <v>665</v>
      </c>
      <c r="J19" s="35">
        <f t="shared" si="1"/>
        <v>850</v>
      </c>
      <c r="K19" s="35">
        <f t="shared" si="1"/>
        <v>545</v>
      </c>
      <c r="L19" s="35">
        <f t="shared" si="1"/>
        <v>520</v>
      </c>
      <c r="M19" s="35">
        <f t="shared" si="1"/>
        <v>1025</v>
      </c>
      <c r="N19" s="35">
        <f t="shared" si="1"/>
        <v>1240</v>
      </c>
      <c r="O19" s="40">
        <f>SUM(F19:N19)</f>
        <v>7250</v>
      </c>
    </row>
    <row r="20" spans="1:15" x14ac:dyDescent="0.3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</row>
    <row r="21" spans="1:15" x14ac:dyDescent="0.3">
      <c r="A21" s="45" t="s">
        <v>9</v>
      </c>
      <c r="B21" s="45"/>
      <c r="C21" s="37">
        <v>0</v>
      </c>
      <c r="D21" s="37">
        <v>0</v>
      </c>
      <c r="E21" s="37">
        <v>0</v>
      </c>
      <c r="F21" s="67">
        <f t="shared" ref="F21:O21" si="2">F11-F19</f>
        <v>830</v>
      </c>
      <c r="G21" s="67">
        <f t="shared" si="2"/>
        <v>925</v>
      </c>
      <c r="H21" s="67">
        <f t="shared" si="2"/>
        <v>1270</v>
      </c>
      <c r="I21" s="67">
        <f t="shared" si="2"/>
        <v>1165</v>
      </c>
      <c r="J21" s="67">
        <f t="shared" si="2"/>
        <v>940</v>
      </c>
      <c r="K21" s="67">
        <f t="shared" si="2"/>
        <v>1015</v>
      </c>
      <c r="L21" s="67">
        <f t="shared" si="2"/>
        <v>815</v>
      </c>
      <c r="M21" s="67">
        <f t="shared" si="2"/>
        <v>655</v>
      </c>
      <c r="N21" s="67">
        <f t="shared" si="2"/>
        <v>1610</v>
      </c>
      <c r="O21" s="67">
        <f t="shared" si="2"/>
        <v>9225</v>
      </c>
    </row>
    <row r="22" spans="1:15" x14ac:dyDescent="0.3">
      <c r="A22" s="44" t="s">
        <v>96</v>
      </c>
      <c r="B22" s="44"/>
      <c r="C22" s="37">
        <v>0</v>
      </c>
      <c r="D22" s="37">
        <v>0</v>
      </c>
      <c r="E22" s="37">
        <v>0</v>
      </c>
      <c r="F22" s="68">
        <f>F21*0.12</f>
        <v>99.6</v>
      </c>
      <c r="G22" s="68">
        <f t="shared" ref="G22:O22" si="3">G21*0.12</f>
        <v>111</v>
      </c>
      <c r="H22" s="68">
        <f t="shared" si="3"/>
        <v>152.4</v>
      </c>
      <c r="I22" s="68">
        <f t="shared" si="3"/>
        <v>139.79999999999998</v>
      </c>
      <c r="J22" s="68">
        <f t="shared" si="3"/>
        <v>112.8</v>
      </c>
      <c r="K22" s="68">
        <f t="shared" si="3"/>
        <v>121.8</v>
      </c>
      <c r="L22" s="68">
        <f t="shared" si="3"/>
        <v>97.8</v>
      </c>
      <c r="M22" s="68">
        <f t="shared" si="3"/>
        <v>78.599999999999994</v>
      </c>
      <c r="N22" s="68">
        <f t="shared" si="3"/>
        <v>193.2</v>
      </c>
      <c r="O22" s="68">
        <f t="shared" si="3"/>
        <v>1107</v>
      </c>
    </row>
    <row r="23" spans="1:15" ht="16.2" thickBot="1" x14ac:dyDescent="0.35">
      <c r="A23" s="45" t="s">
        <v>11</v>
      </c>
      <c r="B23" s="45"/>
      <c r="C23" s="69">
        <f>C21-C22</f>
        <v>0</v>
      </c>
      <c r="D23" s="69">
        <f t="shared" ref="D23:E23" si="4">D21-D22</f>
        <v>0</v>
      </c>
      <c r="E23" s="69">
        <f t="shared" si="4"/>
        <v>0</v>
      </c>
      <c r="F23" s="69">
        <f>F21-F22</f>
        <v>730.4</v>
      </c>
      <c r="G23" s="69">
        <f t="shared" ref="G23:O23" si="5">G21-G22</f>
        <v>814</v>
      </c>
      <c r="H23" s="69">
        <f t="shared" si="5"/>
        <v>1117.5999999999999</v>
      </c>
      <c r="I23" s="69">
        <f t="shared" si="5"/>
        <v>1025.2</v>
      </c>
      <c r="J23" s="69">
        <f t="shared" si="5"/>
        <v>827.2</v>
      </c>
      <c r="K23" s="69">
        <f t="shared" si="5"/>
        <v>893.2</v>
      </c>
      <c r="L23" s="69">
        <f t="shared" si="5"/>
        <v>717.2</v>
      </c>
      <c r="M23" s="69">
        <f t="shared" si="5"/>
        <v>576.4</v>
      </c>
      <c r="N23" s="69">
        <f t="shared" si="5"/>
        <v>1416.8</v>
      </c>
      <c r="O23" s="69">
        <f t="shared" si="5"/>
        <v>8118</v>
      </c>
    </row>
    <row r="24" spans="1:15" ht="16.2" thickTop="1" x14ac:dyDescent="0.3"/>
  </sheetData>
  <mergeCells count="1">
    <mergeCell ref="A1:A2"/>
  </mergeCells>
  <phoneticPr fontId="3" type="noConversion"/>
  <pageMargins left="0.25" right="0.25" top="0.75" bottom="0.75" header="0.3" footer="0.3"/>
  <pageSetup scale="8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63A53-A6F0-3C46-8002-E2243A3B1E54}">
  <sheetPr>
    <pageSetUpPr fitToPage="1"/>
  </sheetPr>
  <dimension ref="A1:O23"/>
  <sheetViews>
    <sheetView zoomScale="82" workbookViewId="0">
      <selection activeCell="G28" sqref="G28"/>
    </sheetView>
  </sheetViews>
  <sheetFormatPr defaultColWidth="11.19921875" defaultRowHeight="15.6" x14ac:dyDescent="0.3"/>
  <cols>
    <col min="1" max="1" width="30" bestFit="1" customWidth="1"/>
    <col min="2" max="2" width="15" style="6" customWidth="1"/>
    <col min="15" max="15" width="12" bestFit="1" customWidth="1"/>
  </cols>
  <sheetData>
    <row r="1" spans="1:15" x14ac:dyDescent="0.3">
      <c r="A1" s="128" t="s">
        <v>67</v>
      </c>
    </row>
    <row r="2" spans="1:15" x14ac:dyDescent="0.3">
      <c r="A2" s="128"/>
    </row>
    <row r="3" spans="1:15" ht="21" hidden="1" x14ac:dyDescent="0.4">
      <c r="A3" s="131" t="s">
        <v>103</v>
      </c>
      <c r="B3" s="45" t="s">
        <v>104</v>
      </c>
      <c r="C3" s="27" t="s">
        <v>105</v>
      </c>
      <c r="D3" s="27" t="s">
        <v>106</v>
      </c>
      <c r="E3" s="27" t="s">
        <v>107</v>
      </c>
      <c r="F3" s="27" t="s">
        <v>108</v>
      </c>
      <c r="G3" s="27" t="s">
        <v>109</v>
      </c>
      <c r="H3" s="27" t="s">
        <v>110</v>
      </c>
      <c r="I3" s="27" t="s">
        <v>111</v>
      </c>
      <c r="J3" s="27" t="s">
        <v>112</v>
      </c>
      <c r="K3" s="27" t="s">
        <v>113</v>
      </c>
      <c r="L3" s="27" t="s">
        <v>114</v>
      </c>
      <c r="M3" s="27" t="s">
        <v>115</v>
      </c>
      <c r="N3" s="27" t="s">
        <v>116</v>
      </c>
      <c r="O3" s="27" t="s">
        <v>117</v>
      </c>
    </row>
    <row r="4" spans="1:15" ht="21" x14ac:dyDescent="0.4">
      <c r="A4" s="131" t="s">
        <v>1</v>
      </c>
      <c r="B4" s="1"/>
      <c r="C4" s="27">
        <v>45658</v>
      </c>
      <c r="D4" s="27">
        <v>45689</v>
      </c>
      <c r="E4" s="27">
        <v>45717</v>
      </c>
      <c r="F4" s="27">
        <v>45748</v>
      </c>
      <c r="G4" s="27">
        <v>45778</v>
      </c>
      <c r="H4" s="27">
        <v>45809</v>
      </c>
      <c r="I4" s="27">
        <v>45839</v>
      </c>
      <c r="J4" s="27">
        <v>45870</v>
      </c>
      <c r="K4" s="27">
        <v>45901</v>
      </c>
      <c r="L4" s="27">
        <v>45931</v>
      </c>
      <c r="M4" s="27">
        <v>45962</v>
      </c>
      <c r="N4" s="27">
        <v>45992</v>
      </c>
      <c r="O4" s="27" t="s">
        <v>69</v>
      </c>
    </row>
    <row r="5" spans="1:15" x14ac:dyDescent="0.3">
      <c r="A5" s="5" t="s">
        <v>5</v>
      </c>
      <c r="B5" s="5" t="s">
        <v>53</v>
      </c>
    </row>
    <row r="6" spans="1:15" x14ac:dyDescent="0.3">
      <c r="A6" s="7" t="s">
        <v>49</v>
      </c>
      <c r="B6" s="18">
        <v>15</v>
      </c>
      <c r="C6" s="18">
        <f>'Cash Flow 2'!D21</f>
        <v>315</v>
      </c>
      <c r="D6" s="18">
        <f>'Cash Flow 2'!E21</f>
        <v>315</v>
      </c>
      <c r="E6" s="18">
        <f>'Cash Flow 2'!E21</f>
        <v>315</v>
      </c>
      <c r="F6" s="18">
        <v>400</v>
      </c>
      <c r="G6" s="18">
        <v>400</v>
      </c>
      <c r="H6" s="18">
        <v>400</v>
      </c>
      <c r="I6" s="18">
        <v>400</v>
      </c>
      <c r="J6" s="18">
        <v>400</v>
      </c>
      <c r="K6" s="18">
        <v>400</v>
      </c>
      <c r="L6" s="18">
        <v>400</v>
      </c>
      <c r="M6" s="18">
        <v>400</v>
      </c>
      <c r="N6" s="18">
        <v>800</v>
      </c>
      <c r="O6" s="37">
        <f>SUM(C6:N6)</f>
        <v>4945</v>
      </c>
    </row>
    <row r="7" spans="1:15" x14ac:dyDescent="0.3">
      <c r="A7" s="7" t="s">
        <v>46</v>
      </c>
      <c r="B7" s="18">
        <v>15</v>
      </c>
      <c r="C7" s="18">
        <f>'Cash Flow 2'!D22</f>
        <v>450</v>
      </c>
      <c r="D7" s="18">
        <f>'Cash Flow 2'!E22</f>
        <v>465</v>
      </c>
      <c r="E7" s="18">
        <f>'Cash Flow 2'!E22</f>
        <v>465</v>
      </c>
      <c r="F7" s="18">
        <v>500</v>
      </c>
      <c r="G7" s="18">
        <v>800</v>
      </c>
      <c r="H7" s="18">
        <v>800</v>
      </c>
      <c r="I7" s="18">
        <v>650</v>
      </c>
      <c r="J7" s="18">
        <v>700</v>
      </c>
      <c r="K7" s="18">
        <v>500</v>
      </c>
      <c r="L7" s="18">
        <v>500</v>
      </c>
      <c r="M7" s="18">
        <v>650</v>
      </c>
      <c r="N7" s="18">
        <v>800</v>
      </c>
      <c r="O7" s="37">
        <f t="shared" ref="O7:O22" si="0">SUM(C7:N7)</f>
        <v>7280</v>
      </c>
    </row>
    <row r="8" spans="1:15" x14ac:dyDescent="0.3">
      <c r="A8" s="7" t="s">
        <v>47</v>
      </c>
      <c r="B8" s="18">
        <v>12</v>
      </c>
      <c r="C8" s="18">
        <f>'Cash Flow 2'!D23</f>
        <v>480</v>
      </c>
      <c r="D8" s="18">
        <f>'Cash Flow 2'!E23</f>
        <v>492</v>
      </c>
      <c r="E8" s="18">
        <f>'Cash Flow 2'!E23</f>
        <v>492</v>
      </c>
      <c r="F8" s="18">
        <v>500</v>
      </c>
      <c r="G8" s="18">
        <v>650</v>
      </c>
      <c r="H8" s="18">
        <v>650</v>
      </c>
      <c r="I8" s="18">
        <v>500</v>
      </c>
      <c r="J8" s="18">
        <v>600</v>
      </c>
      <c r="K8" s="18">
        <v>400</v>
      </c>
      <c r="L8" s="18">
        <v>400</v>
      </c>
      <c r="M8" s="18">
        <v>500</v>
      </c>
      <c r="N8" s="18">
        <v>650</v>
      </c>
      <c r="O8" s="37">
        <f t="shared" si="0"/>
        <v>6314</v>
      </c>
    </row>
    <row r="9" spans="1:15" x14ac:dyDescent="0.3">
      <c r="A9" s="7" t="s">
        <v>48</v>
      </c>
      <c r="B9" s="18">
        <v>15</v>
      </c>
      <c r="C9" s="33">
        <v>180</v>
      </c>
      <c r="D9" s="33">
        <f>'Cash Flow 2'!E24</f>
        <v>180</v>
      </c>
      <c r="E9" s="33">
        <f>'Cash Flow 2'!E24</f>
        <v>180</v>
      </c>
      <c r="F9" s="33">
        <v>350</v>
      </c>
      <c r="G9" s="33">
        <v>400</v>
      </c>
      <c r="H9" s="33">
        <v>400</v>
      </c>
      <c r="I9" s="33">
        <v>500</v>
      </c>
      <c r="J9" s="33">
        <v>350</v>
      </c>
      <c r="K9" s="33">
        <v>500</v>
      </c>
      <c r="L9" s="33">
        <v>300</v>
      </c>
      <c r="M9" s="33">
        <v>350</v>
      </c>
      <c r="N9" s="33">
        <v>800</v>
      </c>
      <c r="O9" s="37">
        <f t="shared" si="0"/>
        <v>4490</v>
      </c>
    </row>
    <row r="10" spans="1:15" x14ac:dyDescent="0.3">
      <c r="A10" s="28" t="s">
        <v>7</v>
      </c>
      <c r="C10" s="40">
        <f>SUM(C6:C9)</f>
        <v>1425</v>
      </c>
      <c r="D10" s="40">
        <f t="shared" ref="D10:E10" si="1">SUM(D6:D9)</f>
        <v>1452</v>
      </c>
      <c r="E10" s="40">
        <f t="shared" si="1"/>
        <v>1452</v>
      </c>
      <c r="F10" s="41">
        <f t="shared" ref="F10:N10" si="2">SUM(F6:F9)</f>
        <v>1750</v>
      </c>
      <c r="G10" s="41">
        <f t="shared" si="2"/>
        <v>2250</v>
      </c>
      <c r="H10" s="41">
        <f t="shared" si="2"/>
        <v>2250</v>
      </c>
      <c r="I10" s="41">
        <f t="shared" si="2"/>
        <v>2050</v>
      </c>
      <c r="J10" s="41">
        <f t="shared" si="2"/>
        <v>2050</v>
      </c>
      <c r="K10" s="41">
        <f t="shared" si="2"/>
        <v>1800</v>
      </c>
      <c r="L10" s="41">
        <f t="shared" si="2"/>
        <v>1600</v>
      </c>
      <c r="M10" s="41">
        <f t="shared" si="2"/>
        <v>1900</v>
      </c>
      <c r="N10" s="41">
        <f t="shared" si="2"/>
        <v>3050</v>
      </c>
      <c r="O10" s="75">
        <f t="shared" si="0"/>
        <v>23029</v>
      </c>
    </row>
    <row r="11" spans="1:15" x14ac:dyDescent="0.3">
      <c r="B11" s="1"/>
      <c r="E11" s="2"/>
      <c r="F11" s="2"/>
      <c r="G11" s="2"/>
    </row>
    <row r="12" spans="1:15" x14ac:dyDescent="0.3">
      <c r="A12" s="5" t="s">
        <v>6</v>
      </c>
    </row>
    <row r="13" spans="1:15" x14ac:dyDescent="0.3">
      <c r="A13" s="1" t="s">
        <v>70</v>
      </c>
      <c r="B13" s="1"/>
    </row>
    <row r="14" spans="1:15" x14ac:dyDescent="0.3">
      <c r="A14" s="7" t="s">
        <v>34</v>
      </c>
      <c r="C14" s="50">
        <v>350</v>
      </c>
      <c r="D14" s="18">
        <v>400</v>
      </c>
      <c r="E14" s="18">
        <v>400</v>
      </c>
      <c r="F14" s="18">
        <v>350</v>
      </c>
      <c r="G14" s="18">
        <v>500</v>
      </c>
      <c r="H14" s="18">
        <v>500</v>
      </c>
      <c r="I14" s="18">
        <v>460</v>
      </c>
      <c r="J14" s="18">
        <v>500</v>
      </c>
      <c r="K14" s="18">
        <v>350</v>
      </c>
      <c r="L14" s="18">
        <v>350</v>
      </c>
      <c r="M14" s="18">
        <v>500</v>
      </c>
      <c r="N14" s="18">
        <v>800</v>
      </c>
      <c r="O14" s="39">
        <f>SUM(C14:N14)</f>
        <v>5460</v>
      </c>
    </row>
    <row r="15" spans="1:15" x14ac:dyDescent="0.3">
      <c r="A15" s="7" t="s">
        <v>45</v>
      </c>
      <c r="C15" s="50">
        <v>300</v>
      </c>
      <c r="D15" s="18">
        <v>300</v>
      </c>
      <c r="E15" s="18">
        <v>350</v>
      </c>
      <c r="F15" s="18">
        <v>200</v>
      </c>
      <c r="G15" s="18">
        <v>550</v>
      </c>
      <c r="H15" s="18">
        <v>200</v>
      </c>
      <c r="I15" s="18">
        <v>200</v>
      </c>
      <c r="J15" s="18">
        <v>400</v>
      </c>
      <c r="K15" s="18">
        <v>200</v>
      </c>
      <c r="L15" s="18">
        <v>200</v>
      </c>
      <c r="M15" s="18">
        <v>550</v>
      </c>
      <c r="N15" s="18">
        <v>550</v>
      </c>
      <c r="O15" s="39">
        <f t="shared" si="0"/>
        <v>4000</v>
      </c>
    </row>
    <row r="16" spans="1:15" x14ac:dyDescent="0.3">
      <c r="A16" s="7" t="s">
        <v>18</v>
      </c>
      <c r="C16" s="50">
        <v>20</v>
      </c>
      <c r="D16" s="18">
        <v>20</v>
      </c>
      <c r="E16" s="18">
        <v>20</v>
      </c>
      <c r="F16" s="18">
        <v>20</v>
      </c>
      <c r="G16" s="18">
        <v>20</v>
      </c>
      <c r="H16" s="18">
        <v>20</v>
      </c>
      <c r="I16" s="18">
        <v>20</v>
      </c>
      <c r="J16" s="18">
        <v>20</v>
      </c>
      <c r="K16" s="18">
        <v>20</v>
      </c>
      <c r="L16" s="18">
        <v>20</v>
      </c>
      <c r="M16" s="18">
        <v>20</v>
      </c>
      <c r="N16" s="18">
        <v>20</v>
      </c>
      <c r="O16" s="39">
        <f t="shared" si="0"/>
        <v>240</v>
      </c>
    </row>
    <row r="17" spans="1:15" x14ac:dyDescent="0.3">
      <c r="A17" s="7" t="s">
        <v>62</v>
      </c>
      <c r="C17" s="51">
        <v>25</v>
      </c>
      <c r="D17" s="33">
        <v>0</v>
      </c>
      <c r="E17" s="33">
        <v>25</v>
      </c>
      <c r="F17" s="33">
        <v>0</v>
      </c>
      <c r="G17" s="33">
        <v>25</v>
      </c>
      <c r="H17" s="33">
        <v>0</v>
      </c>
      <c r="I17" s="33">
        <v>25</v>
      </c>
      <c r="J17" s="33">
        <v>0</v>
      </c>
      <c r="K17" s="33">
        <v>25</v>
      </c>
      <c r="L17" s="33">
        <v>0</v>
      </c>
      <c r="M17" s="33">
        <v>25</v>
      </c>
      <c r="N17" s="33">
        <v>0</v>
      </c>
      <c r="O17" s="64">
        <f t="shared" si="0"/>
        <v>150</v>
      </c>
    </row>
    <row r="18" spans="1:15" x14ac:dyDescent="0.3">
      <c r="A18" s="28" t="s">
        <v>8</v>
      </c>
      <c r="C18" s="40">
        <f>SUM(C14:C17)</f>
        <v>695</v>
      </c>
      <c r="D18" s="40">
        <f t="shared" ref="D18:E18" si="3">SUM(D14:D17)</f>
        <v>720</v>
      </c>
      <c r="E18" s="40">
        <f t="shared" si="3"/>
        <v>795</v>
      </c>
      <c r="F18" s="35">
        <f t="shared" ref="F18:O18" si="4">SUM(F14:F17)</f>
        <v>570</v>
      </c>
      <c r="G18" s="35">
        <f t="shared" si="4"/>
        <v>1095</v>
      </c>
      <c r="H18" s="35">
        <f t="shared" si="4"/>
        <v>720</v>
      </c>
      <c r="I18" s="35">
        <f t="shared" si="4"/>
        <v>705</v>
      </c>
      <c r="J18" s="35">
        <f t="shared" si="4"/>
        <v>920</v>
      </c>
      <c r="K18" s="35">
        <f t="shared" si="4"/>
        <v>595</v>
      </c>
      <c r="L18" s="35">
        <f t="shared" si="4"/>
        <v>570</v>
      </c>
      <c r="M18" s="35">
        <f t="shared" si="4"/>
        <v>1095</v>
      </c>
      <c r="N18" s="35">
        <f t="shared" si="4"/>
        <v>1370</v>
      </c>
      <c r="O18" s="40">
        <f t="shared" si="0"/>
        <v>9850</v>
      </c>
    </row>
    <row r="19" spans="1:15" x14ac:dyDescent="0.3">
      <c r="B19" s="1"/>
    </row>
    <row r="20" spans="1:15" x14ac:dyDescent="0.3">
      <c r="A20" s="1" t="s">
        <v>9</v>
      </c>
      <c r="B20" s="1"/>
      <c r="C20" s="39">
        <f>C10-C18</f>
        <v>730</v>
      </c>
      <c r="D20" s="39">
        <f t="shared" ref="D20:O20" si="5">D10-D18</f>
        <v>732</v>
      </c>
      <c r="E20" s="39">
        <f t="shared" si="5"/>
        <v>657</v>
      </c>
      <c r="F20" s="39">
        <f t="shared" si="5"/>
        <v>1180</v>
      </c>
      <c r="G20" s="39">
        <f t="shared" si="5"/>
        <v>1155</v>
      </c>
      <c r="H20" s="39">
        <f t="shared" si="5"/>
        <v>1530</v>
      </c>
      <c r="I20" s="39">
        <f t="shared" si="5"/>
        <v>1345</v>
      </c>
      <c r="J20" s="39">
        <f t="shared" si="5"/>
        <v>1130</v>
      </c>
      <c r="K20" s="39">
        <f t="shared" si="5"/>
        <v>1205</v>
      </c>
      <c r="L20" s="39">
        <f t="shared" si="5"/>
        <v>1030</v>
      </c>
      <c r="M20" s="39">
        <f t="shared" si="5"/>
        <v>805</v>
      </c>
      <c r="N20" s="39">
        <f t="shared" si="5"/>
        <v>1680</v>
      </c>
      <c r="O20" s="39">
        <f t="shared" si="0"/>
        <v>13179</v>
      </c>
    </row>
    <row r="21" spans="1:15" x14ac:dyDescent="0.3">
      <c r="A21" t="s">
        <v>10</v>
      </c>
      <c r="C21" s="64">
        <f>C20*0.12</f>
        <v>87.6</v>
      </c>
      <c r="D21" s="64">
        <f t="shared" ref="D21:O21" si="6">D20*0.12</f>
        <v>87.84</v>
      </c>
      <c r="E21" s="64">
        <f t="shared" si="6"/>
        <v>78.84</v>
      </c>
      <c r="F21" s="64">
        <f t="shared" si="6"/>
        <v>141.6</v>
      </c>
      <c r="G21" s="64">
        <f t="shared" si="6"/>
        <v>138.6</v>
      </c>
      <c r="H21" s="64">
        <f t="shared" si="6"/>
        <v>183.6</v>
      </c>
      <c r="I21" s="64">
        <f t="shared" si="6"/>
        <v>161.4</v>
      </c>
      <c r="J21" s="64">
        <f t="shared" si="6"/>
        <v>135.6</v>
      </c>
      <c r="K21" s="64">
        <f t="shared" si="6"/>
        <v>144.6</v>
      </c>
      <c r="L21" s="64">
        <f t="shared" si="6"/>
        <v>123.6</v>
      </c>
      <c r="M21" s="64">
        <f t="shared" si="6"/>
        <v>96.6</v>
      </c>
      <c r="N21" s="64">
        <f t="shared" si="6"/>
        <v>201.6</v>
      </c>
      <c r="O21" s="64">
        <f t="shared" si="0"/>
        <v>1581.4799999999998</v>
      </c>
    </row>
    <row r="22" spans="1:15" ht="16.2" thickBot="1" x14ac:dyDescent="0.35">
      <c r="A22" s="1" t="s">
        <v>11</v>
      </c>
      <c r="B22" s="1"/>
      <c r="C22" s="70">
        <f>C20-C21</f>
        <v>642.4</v>
      </c>
      <c r="D22" s="70">
        <f t="shared" ref="D22:O22" si="7">D20-D21</f>
        <v>644.16</v>
      </c>
      <c r="E22" s="70">
        <f t="shared" si="7"/>
        <v>578.16</v>
      </c>
      <c r="F22" s="70">
        <f t="shared" si="7"/>
        <v>1038.4000000000001</v>
      </c>
      <c r="G22" s="70">
        <f t="shared" si="7"/>
        <v>1016.4</v>
      </c>
      <c r="H22" s="70">
        <f t="shared" si="7"/>
        <v>1346.4</v>
      </c>
      <c r="I22" s="70">
        <f t="shared" si="7"/>
        <v>1183.5999999999999</v>
      </c>
      <c r="J22" s="70">
        <f t="shared" si="7"/>
        <v>994.4</v>
      </c>
      <c r="K22" s="70">
        <f t="shared" si="7"/>
        <v>1060.4000000000001</v>
      </c>
      <c r="L22" s="70">
        <f t="shared" si="7"/>
        <v>906.4</v>
      </c>
      <c r="M22" s="70">
        <f t="shared" si="7"/>
        <v>708.4</v>
      </c>
      <c r="N22" s="70">
        <f t="shared" si="7"/>
        <v>1478.4</v>
      </c>
      <c r="O22" s="70">
        <f t="shared" si="0"/>
        <v>11597.519999999999</v>
      </c>
    </row>
    <row r="23" spans="1:15" ht="16.2" thickTop="1" x14ac:dyDescent="0.3"/>
  </sheetData>
  <mergeCells count="1">
    <mergeCell ref="A1:A2"/>
  </mergeCells>
  <pageMargins left="0.25" right="0.25" top="0.75" bottom="0.75" header="0.3" footer="0.3"/>
  <pageSetup scale="64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329A8-6892-DD42-8CFE-7132A2C6914D}">
  <sheetPr>
    <pageSetUpPr fitToPage="1"/>
  </sheetPr>
  <dimension ref="A1:O25"/>
  <sheetViews>
    <sheetView zoomScale="85" zoomScaleNormal="85" workbookViewId="0">
      <selection activeCell="H28" sqref="H28"/>
    </sheetView>
  </sheetViews>
  <sheetFormatPr defaultColWidth="11.19921875" defaultRowHeight="15.6" x14ac:dyDescent="0.3"/>
  <cols>
    <col min="1" max="1" width="16.59765625" customWidth="1"/>
    <col min="2" max="2" width="11.8984375" customWidth="1"/>
    <col min="14" max="14" width="12" bestFit="1" customWidth="1"/>
  </cols>
  <sheetData>
    <row r="1" spans="1:15" s="44" customFormat="1" x14ac:dyDescent="0.3">
      <c r="A1" s="128" t="s">
        <v>74</v>
      </c>
      <c r="B1" s="128"/>
    </row>
    <row r="2" spans="1:15" s="44" customFormat="1" x14ac:dyDescent="0.3">
      <c r="A2" s="128"/>
      <c r="B2" s="128"/>
    </row>
    <row r="3" spans="1:15" ht="21" x14ac:dyDescent="0.4">
      <c r="A3" s="129" t="s">
        <v>2</v>
      </c>
      <c r="B3" s="130"/>
    </row>
    <row r="4" spans="1:15" x14ac:dyDescent="0.3">
      <c r="B4" s="4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s="6" customFormat="1" hidden="1" x14ac:dyDescent="0.3">
      <c r="A5" s="4" t="s">
        <v>103</v>
      </c>
      <c r="B5" s="4" t="s">
        <v>104</v>
      </c>
      <c r="C5" s="122" t="s">
        <v>105</v>
      </c>
      <c r="D5" s="122" t="s">
        <v>106</v>
      </c>
      <c r="E5" s="122" t="s">
        <v>107</v>
      </c>
      <c r="F5" s="122" t="s">
        <v>108</v>
      </c>
      <c r="G5" s="122" t="s">
        <v>109</v>
      </c>
      <c r="H5" s="122" t="s">
        <v>110</v>
      </c>
      <c r="I5" s="122" t="s">
        <v>111</v>
      </c>
      <c r="J5" s="122" t="s">
        <v>112</v>
      </c>
      <c r="K5" s="122" t="s">
        <v>113</v>
      </c>
      <c r="L5" s="122" t="s">
        <v>114</v>
      </c>
      <c r="M5" s="122" t="s">
        <v>115</v>
      </c>
      <c r="N5" s="122" t="s">
        <v>116</v>
      </c>
      <c r="O5" s="98" t="s">
        <v>117</v>
      </c>
    </row>
    <row r="6" spans="1:15" x14ac:dyDescent="0.3">
      <c r="A6" s="4"/>
      <c r="B6" s="4"/>
      <c r="C6" s="122">
        <v>46023</v>
      </c>
      <c r="D6" s="122">
        <v>46054</v>
      </c>
      <c r="E6" s="122">
        <v>46082</v>
      </c>
      <c r="F6" s="122">
        <v>46113</v>
      </c>
      <c r="G6" s="122">
        <v>46143</v>
      </c>
      <c r="H6" s="122">
        <v>46174</v>
      </c>
      <c r="I6" s="122">
        <v>46204</v>
      </c>
      <c r="J6" s="122">
        <v>46235</v>
      </c>
      <c r="K6" s="122">
        <v>46266</v>
      </c>
      <c r="L6" s="122">
        <v>46296</v>
      </c>
      <c r="M6" s="122">
        <v>46327</v>
      </c>
      <c r="N6" s="122">
        <v>46357</v>
      </c>
      <c r="O6" s="98" t="s">
        <v>19</v>
      </c>
    </row>
    <row r="7" spans="1:15" x14ac:dyDescent="0.3">
      <c r="A7" s="5" t="s">
        <v>5</v>
      </c>
      <c r="B7" s="5" t="s">
        <v>53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5" x14ac:dyDescent="0.3">
      <c r="A8" s="7" t="s">
        <v>49</v>
      </c>
      <c r="B8" s="18">
        <v>15</v>
      </c>
      <c r="C8" s="18">
        <f>'Cash flow 3'!C21</f>
        <v>330</v>
      </c>
      <c r="D8" s="18">
        <f>'Cash flow 3'!D21</f>
        <v>330</v>
      </c>
      <c r="E8" s="18">
        <f>'Cash flow 3'!E21</f>
        <v>330</v>
      </c>
      <c r="F8" s="18">
        <v>450</v>
      </c>
      <c r="G8" s="18">
        <v>450</v>
      </c>
      <c r="H8" s="18">
        <v>450</v>
      </c>
      <c r="I8" s="18">
        <v>450</v>
      </c>
      <c r="J8" s="18">
        <v>450</v>
      </c>
      <c r="K8" s="18">
        <v>450</v>
      </c>
      <c r="L8" s="18">
        <v>450</v>
      </c>
      <c r="M8" s="18">
        <v>450</v>
      </c>
      <c r="N8" s="18">
        <v>850</v>
      </c>
      <c r="O8" s="37">
        <f>SUM(C8:N8)</f>
        <v>5440</v>
      </c>
    </row>
    <row r="9" spans="1:15" x14ac:dyDescent="0.3">
      <c r="A9" s="7" t="s">
        <v>46</v>
      </c>
      <c r="B9" s="18">
        <v>15</v>
      </c>
      <c r="C9" s="18">
        <f>'Cash flow 3'!C22</f>
        <v>450</v>
      </c>
      <c r="D9" s="18">
        <f>'Cash flow 3'!D22</f>
        <v>465</v>
      </c>
      <c r="E9" s="18">
        <f>'Cash flow 3'!E22</f>
        <v>450</v>
      </c>
      <c r="F9" s="18">
        <v>550</v>
      </c>
      <c r="G9" s="18">
        <v>850</v>
      </c>
      <c r="H9" s="18">
        <v>850</v>
      </c>
      <c r="I9" s="18">
        <v>700</v>
      </c>
      <c r="J9" s="18">
        <v>750</v>
      </c>
      <c r="K9" s="18">
        <v>550</v>
      </c>
      <c r="L9" s="18">
        <v>550</v>
      </c>
      <c r="M9" s="18">
        <v>750</v>
      </c>
      <c r="N9" s="18">
        <v>850</v>
      </c>
      <c r="O9" s="37">
        <f t="shared" ref="O9:O24" si="0">SUM(C9:N9)</f>
        <v>7765</v>
      </c>
    </row>
    <row r="10" spans="1:15" x14ac:dyDescent="0.3">
      <c r="A10" s="7" t="s">
        <v>47</v>
      </c>
      <c r="B10" s="18">
        <v>12</v>
      </c>
      <c r="C10" s="18">
        <f>'Cash flow 3'!C23</f>
        <v>480</v>
      </c>
      <c r="D10" s="18">
        <f>'Cash flow 3'!D23</f>
        <v>492</v>
      </c>
      <c r="E10" s="18">
        <f>'Cash flow 3'!E23</f>
        <v>492</v>
      </c>
      <c r="F10" s="18">
        <v>550</v>
      </c>
      <c r="G10" s="18">
        <v>700</v>
      </c>
      <c r="H10" s="18">
        <v>700</v>
      </c>
      <c r="I10" s="18">
        <v>550</v>
      </c>
      <c r="J10" s="18">
        <v>650</v>
      </c>
      <c r="K10" s="18">
        <v>450</v>
      </c>
      <c r="L10" s="18">
        <v>450</v>
      </c>
      <c r="M10" s="18">
        <v>550</v>
      </c>
      <c r="N10" s="18">
        <v>700</v>
      </c>
      <c r="O10" s="37">
        <f t="shared" si="0"/>
        <v>6764</v>
      </c>
    </row>
    <row r="11" spans="1:15" x14ac:dyDescent="0.3">
      <c r="A11" s="7" t="s">
        <v>48</v>
      </c>
      <c r="B11" s="18">
        <v>15</v>
      </c>
      <c r="C11" s="33">
        <f>'Cash flow 3'!C24</f>
        <v>180</v>
      </c>
      <c r="D11" s="33">
        <f>'Cash flow 3'!D24</f>
        <v>180</v>
      </c>
      <c r="E11" s="33">
        <f>'Cash flow 3'!E24</f>
        <v>180</v>
      </c>
      <c r="F11" s="33">
        <v>400</v>
      </c>
      <c r="G11" s="33">
        <v>450</v>
      </c>
      <c r="H11" s="33">
        <v>450</v>
      </c>
      <c r="I11" s="33">
        <v>550</v>
      </c>
      <c r="J11" s="33">
        <v>400</v>
      </c>
      <c r="K11" s="33">
        <v>550</v>
      </c>
      <c r="L11" s="33">
        <v>350</v>
      </c>
      <c r="M11" s="33">
        <v>400</v>
      </c>
      <c r="N11" s="33">
        <v>850</v>
      </c>
      <c r="O11" s="37">
        <f t="shared" si="0"/>
        <v>4940</v>
      </c>
    </row>
    <row r="12" spans="1:15" x14ac:dyDescent="0.3">
      <c r="A12" s="28" t="s">
        <v>7</v>
      </c>
      <c r="B12" s="3"/>
      <c r="C12" s="40">
        <f>SUM(C8:C11)</f>
        <v>1440</v>
      </c>
      <c r="D12" s="40">
        <f t="shared" ref="D12:E12" si="1">SUM(D8:D11)</f>
        <v>1467</v>
      </c>
      <c r="E12" s="40">
        <f t="shared" si="1"/>
        <v>1452</v>
      </c>
      <c r="F12" s="41">
        <f t="shared" ref="F12:O12" si="2">SUM(F8:F11)</f>
        <v>1950</v>
      </c>
      <c r="G12" s="41">
        <f t="shared" si="2"/>
        <v>2450</v>
      </c>
      <c r="H12" s="41">
        <f t="shared" si="2"/>
        <v>2450</v>
      </c>
      <c r="I12" s="41">
        <f t="shared" si="2"/>
        <v>2250</v>
      </c>
      <c r="J12" s="41">
        <f t="shared" si="2"/>
        <v>2250</v>
      </c>
      <c r="K12" s="41">
        <f t="shared" si="2"/>
        <v>2000</v>
      </c>
      <c r="L12" s="41">
        <f t="shared" si="2"/>
        <v>1800</v>
      </c>
      <c r="M12" s="41">
        <f t="shared" si="2"/>
        <v>2150</v>
      </c>
      <c r="N12" s="41">
        <f t="shared" si="2"/>
        <v>3250</v>
      </c>
      <c r="O12" s="75">
        <f t="shared" si="0"/>
        <v>24909</v>
      </c>
    </row>
    <row r="13" spans="1:15" x14ac:dyDescent="0.3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x14ac:dyDescent="0.3">
      <c r="A14" s="5" t="s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5" x14ac:dyDescent="0.3">
      <c r="A15" s="1" t="s">
        <v>70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5" x14ac:dyDescent="0.3">
      <c r="A16" s="7" t="s">
        <v>34</v>
      </c>
      <c r="B16" s="3"/>
      <c r="C16" s="50">
        <v>350</v>
      </c>
      <c r="D16" s="18">
        <v>400</v>
      </c>
      <c r="E16" s="18">
        <v>450</v>
      </c>
      <c r="F16" s="18">
        <v>400</v>
      </c>
      <c r="G16" s="18">
        <v>550</v>
      </c>
      <c r="H16" s="18">
        <v>550</v>
      </c>
      <c r="I16" s="18">
        <v>500</v>
      </c>
      <c r="J16" s="18">
        <v>550</v>
      </c>
      <c r="K16" s="18">
        <v>400</v>
      </c>
      <c r="L16" s="18">
        <v>400</v>
      </c>
      <c r="M16" s="18">
        <v>550</v>
      </c>
      <c r="N16" s="18">
        <v>850</v>
      </c>
      <c r="O16" s="39">
        <f t="shared" si="0"/>
        <v>5950</v>
      </c>
    </row>
    <row r="17" spans="1:15" x14ac:dyDescent="0.3">
      <c r="A17" s="7" t="s">
        <v>45</v>
      </c>
      <c r="B17" s="3"/>
      <c r="C17" s="50">
        <v>350</v>
      </c>
      <c r="D17" s="18">
        <v>350</v>
      </c>
      <c r="E17" s="18">
        <v>350</v>
      </c>
      <c r="F17" s="18">
        <v>250</v>
      </c>
      <c r="G17" s="18">
        <v>600</v>
      </c>
      <c r="H17" s="18">
        <v>250</v>
      </c>
      <c r="I17" s="18">
        <v>250</v>
      </c>
      <c r="J17" s="18">
        <v>450</v>
      </c>
      <c r="K17" s="18">
        <v>250</v>
      </c>
      <c r="L17" s="18">
        <v>250</v>
      </c>
      <c r="M17" s="18">
        <v>600</v>
      </c>
      <c r="N17" s="18">
        <v>600</v>
      </c>
      <c r="O17" s="39">
        <f t="shared" si="0"/>
        <v>4550</v>
      </c>
    </row>
    <row r="18" spans="1:15" x14ac:dyDescent="0.3">
      <c r="A18" s="7" t="s">
        <v>18</v>
      </c>
      <c r="B18" s="3"/>
      <c r="C18" s="50">
        <v>20</v>
      </c>
      <c r="D18" s="18">
        <v>20</v>
      </c>
      <c r="E18" s="18">
        <v>20</v>
      </c>
      <c r="F18" s="18">
        <v>20</v>
      </c>
      <c r="G18" s="18">
        <v>20</v>
      </c>
      <c r="H18" s="18">
        <v>20</v>
      </c>
      <c r="I18" s="18">
        <v>20</v>
      </c>
      <c r="J18" s="18">
        <v>20</v>
      </c>
      <c r="K18" s="18">
        <v>20</v>
      </c>
      <c r="L18" s="18">
        <v>20</v>
      </c>
      <c r="M18" s="18">
        <v>20</v>
      </c>
      <c r="N18" s="18">
        <v>20</v>
      </c>
      <c r="O18" s="39">
        <f t="shared" si="0"/>
        <v>240</v>
      </c>
    </row>
    <row r="19" spans="1:15" x14ac:dyDescent="0.3">
      <c r="A19" s="7" t="s">
        <v>62</v>
      </c>
      <c r="B19" s="3"/>
      <c r="C19" s="51">
        <v>25</v>
      </c>
      <c r="D19" s="33">
        <v>0</v>
      </c>
      <c r="E19" s="33">
        <v>25</v>
      </c>
      <c r="F19" s="33">
        <v>0</v>
      </c>
      <c r="G19" s="33">
        <v>25</v>
      </c>
      <c r="H19" s="33">
        <v>0</v>
      </c>
      <c r="I19" s="33">
        <v>25</v>
      </c>
      <c r="J19" s="33">
        <v>0</v>
      </c>
      <c r="K19" s="33">
        <v>25</v>
      </c>
      <c r="L19" s="33">
        <v>0</v>
      </c>
      <c r="M19" s="33">
        <v>25</v>
      </c>
      <c r="N19" s="33">
        <v>0</v>
      </c>
      <c r="O19" s="64">
        <f t="shared" si="0"/>
        <v>150</v>
      </c>
    </row>
    <row r="20" spans="1:15" x14ac:dyDescent="0.3">
      <c r="A20" s="28" t="s">
        <v>8</v>
      </c>
      <c r="B20" s="3"/>
      <c r="C20" s="40">
        <f>SUM(C16:C19)</f>
        <v>745</v>
      </c>
      <c r="D20" s="40">
        <f t="shared" ref="D20:E20" si="3">SUM(D16:D19)</f>
        <v>770</v>
      </c>
      <c r="E20" s="40">
        <f t="shared" si="3"/>
        <v>845</v>
      </c>
      <c r="F20" s="35">
        <f t="shared" ref="F20:O20" si="4">SUM(F16:F19)</f>
        <v>670</v>
      </c>
      <c r="G20" s="35">
        <f t="shared" si="4"/>
        <v>1195</v>
      </c>
      <c r="H20" s="35">
        <f t="shared" si="4"/>
        <v>820</v>
      </c>
      <c r="I20" s="35">
        <f t="shared" si="4"/>
        <v>795</v>
      </c>
      <c r="J20" s="35">
        <f t="shared" si="4"/>
        <v>1020</v>
      </c>
      <c r="K20" s="35">
        <f t="shared" si="4"/>
        <v>695</v>
      </c>
      <c r="L20" s="35">
        <f t="shared" si="4"/>
        <v>670</v>
      </c>
      <c r="M20" s="35">
        <f t="shared" si="4"/>
        <v>1195</v>
      </c>
      <c r="N20" s="35">
        <f t="shared" si="4"/>
        <v>1470</v>
      </c>
      <c r="O20" s="40">
        <f t="shared" si="0"/>
        <v>10890</v>
      </c>
    </row>
    <row r="21" spans="1:15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5" x14ac:dyDescent="0.3">
      <c r="A22" s="4" t="s">
        <v>9</v>
      </c>
      <c r="B22" s="3"/>
      <c r="C22" s="71">
        <f>C12-C20</f>
        <v>695</v>
      </c>
      <c r="D22" s="71">
        <f t="shared" ref="D22:O22" si="5">D12-D20</f>
        <v>697</v>
      </c>
      <c r="E22" s="71">
        <f t="shared" si="5"/>
        <v>607</v>
      </c>
      <c r="F22" s="71">
        <f t="shared" si="5"/>
        <v>1280</v>
      </c>
      <c r="G22" s="71">
        <f t="shared" si="5"/>
        <v>1255</v>
      </c>
      <c r="H22" s="71">
        <f t="shared" si="5"/>
        <v>1630</v>
      </c>
      <c r="I22" s="71">
        <f t="shared" si="5"/>
        <v>1455</v>
      </c>
      <c r="J22" s="71">
        <f t="shared" si="5"/>
        <v>1230</v>
      </c>
      <c r="K22" s="71">
        <f t="shared" si="5"/>
        <v>1305</v>
      </c>
      <c r="L22" s="71">
        <f t="shared" si="5"/>
        <v>1130</v>
      </c>
      <c r="M22" s="71">
        <f t="shared" si="5"/>
        <v>955</v>
      </c>
      <c r="N22" s="71">
        <f t="shared" si="5"/>
        <v>1780</v>
      </c>
      <c r="O22" s="71">
        <f t="shared" si="0"/>
        <v>14019</v>
      </c>
    </row>
    <row r="23" spans="1:15" x14ac:dyDescent="0.3">
      <c r="A23" s="3" t="s">
        <v>10</v>
      </c>
      <c r="B23" s="3"/>
      <c r="C23" s="72">
        <f>C22*0.12</f>
        <v>83.399999999999991</v>
      </c>
      <c r="D23" s="72">
        <f t="shared" ref="D23:O23" si="6">D22*0.12</f>
        <v>83.64</v>
      </c>
      <c r="E23" s="72">
        <f t="shared" si="6"/>
        <v>72.84</v>
      </c>
      <c r="F23" s="72">
        <f t="shared" si="6"/>
        <v>153.6</v>
      </c>
      <c r="G23" s="72">
        <f t="shared" si="6"/>
        <v>150.6</v>
      </c>
      <c r="H23" s="72">
        <f t="shared" si="6"/>
        <v>195.6</v>
      </c>
      <c r="I23" s="72">
        <f t="shared" si="6"/>
        <v>174.6</v>
      </c>
      <c r="J23" s="72">
        <f t="shared" si="6"/>
        <v>147.6</v>
      </c>
      <c r="K23" s="72">
        <f t="shared" si="6"/>
        <v>156.6</v>
      </c>
      <c r="L23" s="72">
        <f t="shared" si="6"/>
        <v>135.6</v>
      </c>
      <c r="M23" s="72">
        <f t="shared" si="6"/>
        <v>114.6</v>
      </c>
      <c r="N23" s="72">
        <f t="shared" si="6"/>
        <v>213.6</v>
      </c>
      <c r="O23" s="72">
        <f t="shared" si="0"/>
        <v>1682.2799999999997</v>
      </c>
    </row>
    <row r="24" spans="1:15" ht="16.2" thickBot="1" x14ac:dyDescent="0.35">
      <c r="A24" s="4" t="s">
        <v>11</v>
      </c>
      <c r="B24" s="3"/>
      <c r="C24" s="73">
        <f>C22-C23</f>
        <v>611.6</v>
      </c>
      <c r="D24" s="73">
        <f t="shared" ref="D24:O24" si="7">D22-D23</f>
        <v>613.36</v>
      </c>
      <c r="E24" s="73">
        <f t="shared" si="7"/>
        <v>534.16</v>
      </c>
      <c r="F24" s="73">
        <f t="shared" si="7"/>
        <v>1126.4000000000001</v>
      </c>
      <c r="G24" s="73">
        <f t="shared" si="7"/>
        <v>1104.4000000000001</v>
      </c>
      <c r="H24" s="73">
        <f t="shared" si="7"/>
        <v>1434.4</v>
      </c>
      <c r="I24" s="73">
        <f t="shared" si="7"/>
        <v>1280.4000000000001</v>
      </c>
      <c r="J24" s="73">
        <f t="shared" si="7"/>
        <v>1082.4000000000001</v>
      </c>
      <c r="K24" s="73">
        <f t="shared" si="7"/>
        <v>1148.4000000000001</v>
      </c>
      <c r="L24" s="73">
        <f t="shared" si="7"/>
        <v>994.4</v>
      </c>
      <c r="M24" s="73">
        <f t="shared" si="7"/>
        <v>840.4</v>
      </c>
      <c r="N24" s="73">
        <f t="shared" si="7"/>
        <v>1566.4</v>
      </c>
      <c r="O24" s="73">
        <f t="shared" si="0"/>
        <v>12336.719999999998</v>
      </c>
    </row>
    <row r="25" spans="1:15" ht="16.2" thickTop="1" x14ac:dyDescent="0.3"/>
  </sheetData>
  <mergeCells count="1">
    <mergeCell ref="A1:B2"/>
  </mergeCells>
  <pageMargins left="0.25" right="0.25" top="0.75" bottom="0.75" header="0.3" footer="0.3"/>
  <pageSetup scale="7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ED35-122D-49A2-A486-8237B3A97ED4}">
  <sheetPr>
    <pageSetUpPr fitToPage="1"/>
  </sheetPr>
  <dimension ref="A1:Q170"/>
  <sheetViews>
    <sheetView topLeftCell="C1" zoomScale="62" zoomScaleNormal="62" workbookViewId="0">
      <selection activeCell="S15" sqref="S15"/>
    </sheetView>
  </sheetViews>
  <sheetFormatPr defaultColWidth="9.19921875" defaultRowHeight="13.2" x14ac:dyDescent="0.25"/>
  <cols>
    <col min="1" max="1" width="1.796875" style="7" hidden="1" customWidth="1"/>
    <col min="2" max="2" width="9.3984375" style="7" hidden="1" customWidth="1"/>
    <col min="3" max="3" width="22.8984375" style="7" customWidth="1"/>
    <col min="4" max="4" width="23.3984375" style="7" customWidth="1"/>
    <col min="5" max="5" width="10.59765625" style="7" hidden="1" customWidth="1"/>
    <col min="6" max="7" width="10.8984375" style="7" hidden="1" customWidth="1"/>
    <col min="8" max="8" width="10.69921875" style="7" customWidth="1"/>
    <col min="9" max="9" width="10.796875" style="7" customWidth="1"/>
    <col min="10" max="10" width="11.5" style="7" customWidth="1"/>
    <col min="11" max="11" width="11.69921875" style="7" customWidth="1"/>
    <col min="12" max="12" width="12.59765625" style="7" customWidth="1"/>
    <col min="13" max="13" width="12.296875" style="7" customWidth="1"/>
    <col min="14" max="14" width="13.296875" style="7" customWidth="1"/>
    <col min="15" max="17" width="11.3984375" style="7" customWidth="1"/>
    <col min="18" max="16384" width="9.19921875" style="7"/>
  </cols>
  <sheetData>
    <row r="1" spans="1:17" x14ac:dyDescent="0.25">
      <c r="C1" s="106" t="s">
        <v>67</v>
      </c>
    </row>
    <row r="2" spans="1:17" x14ac:dyDescent="0.25">
      <c r="C2" s="106"/>
    </row>
    <row r="3" spans="1:17" x14ac:dyDescent="0.25">
      <c r="C3" s="106"/>
    </row>
    <row r="4" spans="1:17" ht="17.399999999999999" x14ac:dyDescent="0.3">
      <c r="C4" s="112" t="s">
        <v>94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6" spans="1:17" hidden="1" x14ac:dyDescent="0.25">
      <c r="A6" s="7" t="s">
        <v>103</v>
      </c>
      <c r="B6" s="7" t="s">
        <v>104</v>
      </c>
      <c r="C6" s="8" t="s">
        <v>105</v>
      </c>
      <c r="D6" s="7" t="s">
        <v>106</v>
      </c>
      <c r="E6" s="9" t="s">
        <v>107</v>
      </c>
      <c r="F6" s="9" t="s">
        <v>108</v>
      </c>
      <c r="G6" s="9" t="s">
        <v>109</v>
      </c>
      <c r="H6" s="9" t="s">
        <v>110</v>
      </c>
      <c r="I6" s="9" t="s">
        <v>111</v>
      </c>
      <c r="J6" s="9" t="s">
        <v>112</v>
      </c>
      <c r="K6" s="9" t="s">
        <v>113</v>
      </c>
      <c r="L6" s="9" t="s">
        <v>114</v>
      </c>
      <c r="M6" s="9" t="s">
        <v>115</v>
      </c>
      <c r="N6" s="9" t="s">
        <v>116</v>
      </c>
      <c r="O6" s="9" t="s">
        <v>117</v>
      </c>
      <c r="P6" s="9" t="s">
        <v>118</v>
      </c>
      <c r="Q6" s="9" t="s">
        <v>119</v>
      </c>
    </row>
    <row r="7" spans="1:17" x14ac:dyDescent="0.25">
      <c r="C7" s="8" t="s">
        <v>30</v>
      </c>
      <c r="E7" s="9">
        <v>45292</v>
      </c>
      <c r="F7" s="9">
        <v>45323</v>
      </c>
      <c r="G7" s="9">
        <v>45352</v>
      </c>
      <c r="H7" s="9">
        <v>45383</v>
      </c>
      <c r="I7" s="9">
        <v>45413</v>
      </c>
      <c r="J7" s="9">
        <v>45444</v>
      </c>
      <c r="K7" s="9">
        <v>45474</v>
      </c>
      <c r="L7" s="9">
        <v>45505</v>
      </c>
      <c r="M7" s="9">
        <v>45536</v>
      </c>
      <c r="N7" s="9">
        <v>45566</v>
      </c>
      <c r="O7" s="9">
        <v>45597</v>
      </c>
      <c r="P7" s="9">
        <v>45627</v>
      </c>
      <c r="Q7" s="9" t="s">
        <v>72</v>
      </c>
    </row>
    <row r="8" spans="1:17" x14ac:dyDescent="0.25">
      <c r="A8" s="99" t="s">
        <v>31</v>
      </c>
      <c r="B8" s="99"/>
      <c r="C8" s="99"/>
      <c r="D8" s="99"/>
      <c r="E8" s="10"/>
      <c r="F8" s="11"/>
      <c r="G8" s="11"/>
      <c r="H8" s="113">
        <v>5000</v>
      </c>
      <c r="I8" s="113">
        <f t="shared" ref="I8:P8" si="0">H44</f>
        <v>3159.48</v>
      </c>
      <c r="J8" s="113">
        <f t="shared" si="0"/>
        <v>4084.48</v>
      </c>
      <c r="K8" s="113">
        <f t="shared" si="0"/>
        <v>5354.48</v>
      </c>
      <c r="L8" s="113">
        <f t="shared" si="0"/>
        <v>6519.48</v>
      </c>
      <c r="M8" s="113">
        <f t="shared" si="0"/>
        <v>7459.48</v>
      </c>
      <c r="N8" s="113">
        <f t="shared" si="0"/>
        <v>8474.48</v>
      </c>
      <c r="O8" s="113">
        <f t="shared" si="0"/>
        <v>9289.48</v>
      </c>
      <c r="P8" s="113">
        <f t="shared" si="0"/>
        <v>9944.48</v>
      </c>
      <c r="Q8" s="12"/>
    </row>
    <row r="9" spans="1:17" x14ac:dyDescent="0.25">
      <c r="A9" s="105"/>
      <c r="B9" s="105"/>
      <c r="D9" s="105"/>
      <c r="E9" s="10"/>
      <c r="F9" s="11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5.6" x14ac:dyDescent="0.3">
      <c r="C10" s="43" t="s">
        <v>64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7" x14ac:dyDescent="0.25">
      <c r="C11" s="7" t="s">
        <v>49</v>
      </c>
      <c r="D11" s="7" t="s">
        <v>65</v>
      </c>
      <c r="E11" s="18">
        <v>0</v>
      </c>
      <c r="F11" s="26">
        <v>0</v>
      </c>
      <c r="G11" s="26">
        <v>0</v>
      </c>
      <c r="H11" s="26">
        <v>20</v>
      </c>
      <c r="I11" s="26">
        <v>20</v>
      </c>
      <c r="J11" s="26">
        <v>20</v>
      </c>
      <c r="K11" s="26">
        <v>20</v>
      </c>
      <c r="L11" s="26">
        <v>20</v>
      </c>
      <c r="M11" s="26">
        <v>20</v>
      </c>
      <c r="N11" s="26">
        <v>20</v>
      </c>
      <c r="O11" s="26">
        <v>20</v>
      </c>
      <c r="P11" s="26">
        <v>50</v>
      </c>
      <c r="Q11" s="26">
        <f>SUM(Table3[[#This Row],[Column8]:[Column16]])</f>
        <v>210</v>
      </c>
    </row>
    <row r="12" spans="1:17" x14ac:dyDescent="0.25">
      <c r="C12" s="7" t="s">
        <v>46</v>
      </c>
      <c r="D12" s="7" t="s">
        <v>66</v>
      </c>
      <c r="E12" s="18">
        <v>0</v>
      </c>
      <c r="F12" s="26">
        <v>0</v>
      </c>
      <c r="G12" s="12">
        <v>0</v>
      </c>
      <c r="H12" s="26">
        <v>30</v>
      </c>
      <c r="I12" s="26">
        <v>50</v>
      </c>
      <c r="J12" s="26">
        <v>50</v>
      </c>
      <c r="K12" s="26">
        <v>40</v>
      </c>
      <c r="L12" s="26">
        <v>45</v>
      </c>
      <c r="M12" s="26">
        <v>30</v>
      </c>
      <c r="N12" s="26">
        <v>30</v>
      </c>
      <c r="O12" s="26">
        <v>40</v>
      </c>
      <c r="P12" s="26">
        <v>50</v>
      </c>
      <c r="Q12" s="26">
        <f>SUM(Table3[[#This Row],[Column8]:[Column16]])</f>
        <v>365</v>
      </c>
    </row>
    <row r="13" spans="1:17" x14ac:dyDescent="0.25">
      <c r="C13" s="7" t="s">
        <v>47</v>
      </c>
      <c r="D13" s="7" t="s">
        <v>66</v>
      </c>
      <c r="E13" s="18">
        <v>0</v>
      </c>
      <c r="F13" s="26">
        <v>0</v>
      </c>
      <c r="G13" s="12">
        <v>0</v>
      </c>
      <c r="H13" s="26">
        <v>40</v>
      </c>
      <c r="I13" s="26">
        <v>50</v>
      </c>
      <c r="J13" s="26">
        <v>50</v>
      </c>
      <c r="K13" s="26">
        <v>40</v>
      </c>
      <c r="L13" s="26">
        <v>45</v>
      </c>
      <c r="M13" s="26">
        <v>30</v>
      </c>
      <c r="N13" s="26">
        <v>30</v>
      </c>
      <c r="O13" s="26">
        <v>40</v>
      </c>
      <c r="P13" s="26">
        <v>50</v>
      </c>
      <c r="Q13" s="26">
        <f>SUM(Table3[[#This Row],[Column8]:[Column16]])</f>
        <v>375</v>
      </c>
    </row>
    <row r="14" spans="1:17" x14ac:dyDescent="0.25">
      <c r="C14" s="7" t="s">
        <v>48</v>
      </c>
      <c r="D14" s="7" t="s">
        <v>66</v>
      </c>
      <c r="E14" s="18">
        <v>0</v>
      </c>
      <c r="F14" s="26">
        <v>0</v>
      </c>
      <c r="G14" s="12">
        <v>0</v>
      </c>
      <c r="H14" s="26">
        <v>10</v>
      </c>
      <c r="I14" s="26">
        <v>20</v>
      </c>
      <c r="J14" s="26">
        <v>20</v>
      </c>
      <c r="K14" s="26">
        <v>15</v>
      </c>
      <c r="L14" s="26">
        <v>20</v>
      </c>
      <c r="M14" s="26">
        <v>15</v>
      </c>
      <c r="N14" s="26">
        <v>15</v>
      </c>
      <c r="O14" s="26">
        <v>20</v>
      </c>
      <c r="P14" s="26">
        <v>50</v>
      </c>
      <c r="Q14" s="26">
        <f>SUM(Table3[[#This Row],[Column8]:[Column16]])</f>
        <v>185</v>
      </c>
    </row>
    <row r="15" spans="1:17" x14ac:dyDescent="0.25">
      <c r="E15" s="18"/>
      <c r="F15" s="12"/>
      <c r="G15" s="12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17" x14ac:dyDescent="0.25"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25">
      <c r="A17" s="101" t="s">
        <v>61</v>
      </c>
      <c r="B17" s="101"/>
      <c r="C17" s="101"/>
      <c r="D17" s="105" t="s">
        <v>53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52" t="s">
        <v>89</v>
      </c>
    </row>
    <row r="18" spans="1:17" ht="15.6" x14ac:dyDescent="0.3">
      <c r="C18" s="7" t="s">
        <v>49</v>
      </c>
      <c r="D18" s="18">
        <v>15</v>
      </c>
      <c r="E18" s="18">
        <v>0</v>
      </c>
      <c r="F18" s="26">
        <v>0</v>
      </c>
      <c r="G18" s="26">
        <v>0</v>
      </c>
      <c r="H18" s="18">
        <v>300</v>
      </c>
      <c r="I18" s="18">
        <v>300</v>
      </c>
      <c r="J18" s="18">
        <v>300</v>
      </c>
      <c r="K18" s="18">
        <v>300</v>
      </c>
      <c r="L18" s="18">
        <v>300</v>
      </c>
      <c r="M18" s="18">
        <v>300</v>
      </c>
      <c r="N18" s="18">
        <v>300</v>
      </c>
      <c r="O18" s="18">
        <v>300</v>
      </c>
      <c r="P18" s="18">
        <v>750</v>
      </c>
      <c r="Q18" s="37">
        <f>SUM(H18:P18)</f>
        <v>3150</v>
      </c>
    </row>
    <row r="19" spans="1:17" ht="15.6" x14ac:dyDescent="0.3">
      <c r="C19" s="7" t="s">
        <v>46</v>
      </c>
      <c r="D19" s="18">
        <v>15</v>
      </c>
      <c r="E19" s="18">
        <v>0</v>
      </c>
      <c r="F19" s="26">
        <v>0</v>
      </c>
      <c r="G19" s="12">
        <v>0</v>
      </c>
      <c r="H19" s="18">
        <v>450</v>
      </c>
      <c r="I19" s="18">
        <v>750</v>
      </c>
      <c r="J19" s="18">
        <v>750</v>
      </c>
      <c r="K19" s="18">
        <v>600</v>
      </c>
      <c r="L19" s="18">
        <v>650</v>
      </c>
      <c r="M19" s="18">
        <v>450</v>
      </c>
      <c r="N19" s="18">
        <v>450</v>
      </c>
      <c r="O19" s="18">
        <v>600</v>
      </c>
      <c r="P19" s="18">
        <v>750</v>
      </c>
      <c r="Q19" s="37">
        <f>SUM(H19:P19)</f>
        <v>5450</v>
      </c>
    </row>
    <row r="20" spans="1:17" ht="15.6" x14ac:dyDescent="0.3">
      <c r="C20" s="7" t="s">
        <v>47</v>
      </c>
      <c r="D20" s="18">
        <v>12</v>
      </c>
      <c r="E20" s="18">
        <v>0</v>
      </c>
      <c r="F20" s="26">
        <v>0</v>
      </c>
      <c r="G20" s="12">
        <v>0</v>
      </c>
      <c r="H20" s="18">
        <v>480</v>
      </c>
      <c r="I20" s="18">
        <v>600</v>
      </c>
      <c r="J20" s="18">
        <v>600</v>
      </c>
      <c r="K20" s="18">
        <v>480</v>
      </c>
      <c r="L20" s="18">
        <v>540</v>
      </c>
      <c r="M20" s="18">
        <v>360</v>
      </c>
      <c r="N20" s="18">
        <v>360</v>
      </c>
      <c r="O20" s="18">
        <v>480</v>
      </c>
      <c r="P20" s="18">
        <v>600</v>
      </c>
      <c r="Q20" s="37">
        <f>SUM(H20:P20)</f>
        <v>4500</v>
      </c>
    </row>
    <row r="21" spans="1:17" ht="15.6" x14ac:dyDescent="0.3">
      <c r="C21" s="7" t="s">
        <v>48</v>
      </c>
      <c r="D21" s="18">
        <v>15</v>
      </c>
      <c r="E21" s="18">
        <v>0</v>
      </c>
      <c r="F21" s="26">
        <v>0</v>
      </c>
      <c r="G21" s="12">
        <v>0</v>
      </c>
      <c r="H21" s="33">
        <v>300</v>
      </c>
      <c r="I21" s="33">
        <v>300</v>
      </c>
      <c r="J21" s="33">
        <v>300</v>
      </c>
      <c r="K21" s="33">
        <v>450</v>
      </c>
      <c r="L21" s="33">
        <v>300</v>
      </c>
      <c r="M21" s="33">
        <v>450</v>
      </c>
      <c r="N21" s="33">
        <v>225</v>
      </c>
      <c r="O21" s="33">
        <v>300</v>
      </c>
      <c r="P21" s="33">
        <v>750</v>
      </c>
      <c r="Q21" s="53">
        <f>SUM(H21:P21)</f>
        <v>3375</v>
      </c>
    </row>
    <row r="22" spans="1:17" ht="15.6" x14ac:dyDescent="0.3">
      <c r="A22" s="100" t="s">
        <v>32</v>
      </c>
      <c r="B22" s="100"/>
      <c r="C22" s="100"/>
      <c r="D22" s="100"/>
      <c r="E22" s="59"/>
      <c r="F22" s="59"/>
      <c r="G22" s="59"/>
      <c r="H22" s="38">
        <f>SUM(H18:H21)</f>
        <v>1530</v>
      </c>
      <c r="I22" s="38">
        <f t="shared" ref="I22:Q22" si="1">SUM(I18:I21)</f>
        <v>1950</v>
      </c>
      <c r="J22" s="38">
        <f t="shared" si="1"/>
        <v>1950</v>
      </c>
      <c r="K22" s="38">
        <f t="shared" si="1"/>
        <v>1830</v>
      </c>
      <c r="L22" s="38">
        <f t="shared" si="1"/>
        <v>1790</v>
      </c>
      <c r="M22" s="38">
        <f t="shared" si="1"/>
        <v>1560</v>
      </c>
      <c r="N22" s="38">
        <f t="shared" si="1"/>
        <v>1335</v>
      </c>
      <c r="O22" s="38">
        <f t="shared" si="1"/>
        <v>1680</v>
      </c>
      <c r="P22" s="38">
        <f t="shared" si="1"/>
        <v>2850</v>
      </c>
      <c r="Q22" s="38">
        <f t="shared" si="1"/>
        <v>16475</v>
      </c>
    </row>
    <row r="23" spans="1:17" x14ac:dyDescent="0.25">
      <c r="A23" s="101" t="s">
        <v>33</v>
      </c>
      <c r="B23" s="101"/>
      <c r="C23" s="101"/>
      <c r="E23" s="15"/>
      <c r="F23" s="15"/>
      <c r="G23" s="15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1:17" x14ac:dyDescent="0.25">
      <c r="E24" s="15"/>
      <c r="F24" s="15"/>
      <c r="G24" s="15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x14ac:dyDescent="0.25">
      <c r="C25" s="7" t="s">
        <v>34</v>
      </c>
      <c r="E25" s="18">
        <v>0</v>
      </c>
      <c r="F25" s="26">
        <v>0</v>
      </c>
      <c r="G25" s="26">
        <v>0</v>
      </c>
      <c r="H25" s="18">
        <v>320</v>
      </c>
      <c r="I25" s="18">
        <v>480</v>
      </c>
      <c r="J25" s="18">
        <v>480</v>
      </c>
      <c r="K25" s="18">
        <v>440</v>
      </c>
      <c r="L25" s="18">
        <v>480</v>
      </c>
      <c r="M25" s="18">
        <v>320</v>
      </c>
      <c r="N25" s="18">
        <v>320</v>
      </c>
      <c r="O25" s="18">
        <v>480</v>
      </c>
      <c r="P25" s="18">
        <v>720</v>
      </c>
      <c r="Q25" s="18">
        <f>SUM(H25:P25)</f>
        <v>4040</v>
      </c>
    </row>
    <row r="26" spans="1:17" x14ac:dyDescent="0.25">
      <c r="C26" s="7" t="s">
        <v>45</v>
      </c>
      <c r="D26" s="15"/>
      <c r="E26" s="18">
        <v>0</v>
      </c>
      <c r="F26" s="26">
        <v>0</v>
      </c>
      <c r="G26" s="12">
        <v>0</v>
      </c>
      <c r="H26" s="18">
        <v>360</v>
      </c>
      <c r="I26" s="18">
        <v>500</v>
      </c>
      <c r="J26" s="18">
        <v>180</v>
      </c>
      <c r="K26" s="18">
        <v>180</v>
      </c>
      <c r="L26" s="18">
        <v>350</v>
      </c>
      <c r="M26" s="18">
        <v>180</v>
      </c>
      <c r="N26" s="18">
        <v>180</v>
      </c>
      <c r="O26" s="18">
        <v>500</v>
      </c>
      <c r="P26" s="18">
        <v>500</v>
      </c>
      <c r="Q26" s="18">
        <f>SUM(H26:P26)</f>
        <v>2930</v>
      </c>
    </row>
    <row r="27" spans="1:17" x14ac:dyDescent="0.25">
      <c r="C27" s="7" t="s">
        <v>18</v>
      </c>
      <c r="E27" s="18">
        <v>0</v>
      </c>
      <c r="F27" s="26">
        <v>0</v>
      </c>
      <c r="G27" s="12">
        <v>0</v>
      </c>
      <c r="H27" s="18">
        <v>20</v>
      </c>
      <c r="I27" s="18">
        <v>20</v>
      </c>
      <c r="J27" s="18">
        <v>20</v>
      </c>
      <c r="K27" s="18">
        <v>20</v>
      </c>
      <c r="L27" s="18">
        <v>20</v>
      </c>
      <c r="M27" s="18">
        <v>20</v>
      </c>
      <c r="N27" s="18">
        <v>20</v>
      </c>
      <c r="O27" s="18">
        <v>20</v>
      </c>
      <c r="P27" s="18">
        <v>20</v>
      </c>
      <c r="Q27" s="18">
        <f>SUM(H27:P27)</f>
        <v>180</v>
      </c>
    </row>
    <row r="28" spans="1:17" x14ac:dyDescent="0.25">
      <c r="C28" s="7" t="s">
        <v>62</v>
      </c>
      <c r="D28" s="15"/>
      <c r="E28" s="18">
        <v>0</v>
      </c>
      <c r="F28" s="26">
        <v>0</v>
      </c>
      <c r="G28" s="12">
        <v>0</v>
      </c>
      <c r="H28" s="33">
        <v>0</v>
      </c>
      <c r="I28" s="33">
        <v>25</v>
      </c>
      <c r="J28" s="33">
        <v>0</v>
      </c>
      <c r="K28" s="33">
        <v>25</v>
      </c>
      <c r="L28" s="33">
        <v>0</v>
      </c>
      <c r="M28" s="33">
        <v>25</v>
      </c>
      <c r="N28" s="33">
        <v>0</v>
      </c>
      <c r="O28" s="33">
        <v>25</v>
      </c>
      <c r="P28" s="33">
        <v>0</v>
      </c>
      <c r="Q28" s="33">
        <f>SUM(H28:P28)</f>
        <v>100</v>
      </c>
    </row>
    <row r="29" spans="1:17" ht="15.6" x14ac:dyDescent="0.3">
      <c r="C29" s="30"/>
      <c r="D29" s="95" t="s">
        <v>35</v>
      </c>
      <c r="E29" s="62"/>
      <c r="F29" s="62"/>
      <c r="G29" s="63">
        <f t="shared" ref="G29:P29" si="2">SUM(G25:G28)</f>
        <v>0</v>
      </c>
      <c r="H29" s="35">
        <f t="shared" si="2"/>
        <v>700</v>
      </c>
      <c r="I29" s="35">
        <f t="shared" si="2"/>
        <v>1025</v>
      </c>
      <c r="J29" s="35">
        <f t="shared" si="2"/>
        <v>680</v>
      </c>
      <c r="K29" s="35">
        <f t="shared" si="2"/>
        <v>665</v>
      </c>
      <c r="L29" s="35">
        <f t="shared" si="2"/>
        <v>850</v>
      </c>
      <c r="M29" s="35">
        <f t="shared" si="2"/>
        <v>545</v>
      </c>
      <c r="N29" s="35">
        <f t="shared" si="2"/>
        <v>520</v>
      </c>
      <c r="O29" s="35">
        <f t="shared" si="2"/>
        <v>1025</v>
      </c>
      <c r="P29" s="35">
        <f t="shared" si="2"/>
        <v>1240</v>
      </c>
      <c r="Q29" s="35">
        <f>SUM(H29:P29)</f>
        <v>7250</v>
      </c>
    </row>
    <row r="30" spans="1:17" x14ac:dyDescent="0.25">
      <c r="E30" s="54"/>
      <c r="F30" s="54"/>
      <c r="G30" s="54"/>
      <c r="H30" s="55"/>
      <c r="I30" s="55"/>
      <c r="J30" s="55"/>
      <c r="K30" s="55"/>
      <c r="L30" s="55"/>
      <c r="M30" s="55"/>
      <c r="N30" s="55"/>
      <c r="O30" s="55"/>
      <c r="P30" s="55"/>
      <c r="Q30" s="55"/>
    </row>
    <row r="31" spans="1:17" x14ac:dyDescent="0.25">
      <c r="A31" s="14" t="s">
        <v>36</v>
      </c>
      <c r="B31" s="14"/>
      <c r="C31" s="14" t="s">
        <v>90</v>
      </c>
      <c r="D31" s="14"/>
      <c r="E31" s="54"/>
      <c r="F31" s="54"/>
      <c r="G31" s="54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1:17" x14ac:dyDescent="0.25">
      <c r="C32" s="7" t="s">
        <v>91</v>
      </c>
      <c r="E32" s="15"/>
      <c r="F32" s="15"/>
      <c r="G32" s="15"/>
      <c r="H32" s="18">
        <f>'Start Up Costs '!H24</f>
        <v>2670.52</v>
      </c>
      <c r="I32" s="18"/>
      <c r="J32" s="18"/>
      <c r="K32" s="18"/>
      <c r="L32" s="18"/>
      <c r="M32" s="18"/>
      <c r="N32" s="18"/>
      <c r="O32" s="18"/>
      <c r="P32" s="18"/>
      <c r="Q32" s="18"/>
    </row>
    <row r="33" spans="1:17" x14ac:dyDescent="0.25">
      <c r="C33" s="7" t="s">
        <v>37</v>
      </c>
      <c r="E33" s="15"/>
      <c r="F33" s="15"/>
      <c r="G33" s="15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x14ac:dyDescent="0.25">
      <c r="C34" s="7" t="s">
        <v>38</v>
      </c>
      <c r="E34" s="15"/>
      <c r="F34" s="15"/>
      <c r="G34" s="15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7" hidden="1" x14ac:dyDescent="0.25">
      <c r="E35" s="16"/>
      <c r="F35" s="16"/>
      <c r="G35" s="16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1:17" x14ac:dyDescent="0.25">
      <c r="A36" s="103" t="s">
        <v>39</v>
      </c>
      <c r="B36" s="103"/>
      <c r="C36" s="103"/>
      <c r="D36" s="103"/>
      <c r="E36" s="17">
        <f>SUM(E32:E35)</f>
        <v>0</v>
      </c>
      <c r="F36" s="17">
        <f>SUM(F32:F35)</f>
        <v>0</v>
      </c>
      <c r="G36" s="17">
        <f>SUM(G32:G35)</f>
        <v>0</v>
      </c>
      <c r="H36" s="114">
        <f>H32</f>
        <v>2670.52</v>
      </c>
      <c r="I36" s="114">
        <f t="shared" ref="I36:Q36" si="3">I32</f>
        <v>0</v>
      </c>
      <c r="J36" s="114">
        <f t="shared" si="3"/>
        <v>0</v>
      </c>
      <c r="K36" s="114">
        <f t="shared" si="3"/>
        <v>0</v>
      </c>
      <c r="L36" s="114">
        <f t="shared" si="3"/>
        <v>0</v>
      </c>
      <c r="M36" s="114">
        <f t="shared" si="3"/>
        <v>0</v>
      </c>
      <c r="N36" s="114">
        <f t="shared" si="3"/>
        <v>0</v>
      </c>
      <c r="O36" s="114">
        <f t="shared" si="3"/>
        <v>0</v>
      </c>
      <c r="P36" s="114">
        <f t="shared" si="3"/>
        <v>0</v>
      </c>
      <c r="Q36" s="114">
        <f t="shared" si="3"/>
        <v>0</v>
      </c>
    </row>
    <row r="37" spans="1:17" hidden="1" x14ac:dyDescent="0.25">
      <c r="A37" s="14" t="s">
        <v>40</v>
      </c>
      <c r="B37" s="14"/>
      <c r="E37" s="15"/>
      <c r="F37" s="15"/>
      <c r="G37" s="15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7" hidden="1" x14ac:dyDescent="0.25">
      <c r="C38" s="7" t="s">
        <v>41</v>
      </c>
      <c r="E38" s="15"/>
      <c r="F38" s="15"/>
      <c r="G38" s="15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1:17" hidden="1" x14ac:dyDescent="0.25">
      <c r="C39" s="7" t="s">
        <v>42</v>
      </c>
      <c r="E39" s="15"/>
      <c r="F39" s="15"/>
      <c r="G39" s="15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1:17" hidden="1" x14ac:dyDescent="0.25">
      <c r="A40" s="104" t="s">
        <v>43</v>
      </c>
      <c r="B40" s="104"/>
      <c r="C40" s="104"/>
      <c r="D40" s="104"/>
      <c r="E40" s="17">
        <f t="shared" ref="E40:P40" si="4">SUM(E38:E39)</f>
        <v>0</v>
      </c>
      <c r="F40" s="17">
        <f t="shared" si="4"/>
        <v>0</v>
      </c>
      <c r="G40" s="17">
        <f t="shared" si="4"/>
        <v>0</v>
      </c>
      <c r="H40" s="114">
        <f t="shared" si="4"/>
        <v>0</v>
      </c>
      <c r="I40" s="114">
        <f t="shared" si="4"/>
        <v>0</v>
      </c>
      <c r="J40" s="114">
        <f t="shared" si="4"/>
        <v>0</v>
      </c>
      <c r="K40" s="114">
        <f t="shared" si="4"/>
        <v>0</v>
      </c>
      <c r="L40" s="114">
        <f t="shared" si="4"/>
        <v>0</v>
      </c>
      <c r="M40" s="114">
        <f t="shared" si="4"/>
        <v>0</v>
      </c>
      <c r="N40" s="114">
        <f t="shared" si="4"/>
        <v>0</v>
      </c>
      <c r="O40" s="114">
        <f t="shared" si="4"/>
        <v>0</v>
      </c>
      <c r="P40" s="114">
        <f t="shared" si="4"/>
        <v>0</v>
      </c>
      <c r="Q40" s="114"/>
    </row>
    <row r="41" spans="1:17" x14ac:dyDescent="0.25">
      <c r="E41" s="15"/>
      <c r="F41" s="15"/>
      <c r="G41" s="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</row>
    <row r="42" spans="1:17" x14ac:dyDescent="0.25">
      <c r="D42" s="7" t="s">
        <v>93</v>
      </c>
      <c r="E42" s="36">
        <v>0</v>
      </c>
      <c r="F42" s="36">
        <v>0</v>
      </c>
      <c r="G42" s="36">
        <v>0</v>
      </c>
      <c r="H42" s="114">
        <f t="shared" ref="H42:P42" si="5">H22-H29-H36</f>
        <v>-1840.52</v>
      </c>
      <c r="I42" s="114">
        <f t="shared" si="5"/>
        <v>925</v>
      </c>
      <c r="J42" s="114">
        <f t="shared" si="5"/>
        <v>1270</v>
      </c>
      <c r="K42" s="114">
        <f t="shared" si="5"/>
        <v>1165</v>
      </c>
      <c r="L42" s="114">
        <f t="shared" si="5"/>
        <v>940</v>
      </c>
      <c r="M42" s="114">
        <f t="shared" si="5"/>
        <v>1015</v>
      </c>
      <c r="N42" s="114">
        <f t="shared" si="5"/>
        <v>815</v>
      </c>
      <c r="O42" s="114">
        <f t="shared" si="5"/>
        <v>655</v>
      </c>
      <c r="P42" s="114">
        <f t="shared" si="5"/>
        <v>1610</v>
      </c>
      <c r="Q42" s="114">
        <f>Table3[[#This Row],[Column16]]</f>
        <v>1610</v>
      </c>
    </row>
    <row r="43" spans="1:17" x14ac:dyDescent="0.25">
      <c r="E43" s="15"/>
      <c r="F43" s="15"/>
      <c r="G43" s="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</row>
    <row r="44" spans="1:17" ht="13.8" thickBot="1" x14ac:dyDescent="0.3">
      <c r="D44" s="103" t="s">
        <v>44</v>
      </c>
      <c r="E44" s="56">
        <v>0</v>
      </c>
      <c r="F44" s="56">
        <v>0</v>
      </c>
      <c r="G44" s="56">
        <f>G8+G42</f>
        <v>0</v>
      </c>
      <c r="H44" s="116">
        <f>H8+H42</f>
        <v>3159.48</v>
      </c>
      <c r="I44" s="116">
        <f>I8+I42</f>
        <v>4084.48</v>
      </c>
      <c r="J44" s="116">
        <f>J8+J42</f>
        <v>5354.48</v>
      </c>
      <c r="K44" s="116">
        <f>K8+K42</f>
        <v>6519.48</v>
      </c>
      <c r="L44" s="116">
        <f>L8+L42</f>
        <v>7459.48</v>
      </c>
      <c r="M44" s="116">
        <f>M8+M42</f>
        <v>8474.48</v>
      </c>
      <c r="N44" s="116">
        <f>N8+N42</f>
        <v>9289.48</v>
      </c>
      <c r="O44" s="116">
        <f>O8+O42</f>
        <v>9944.48</v>
      </c>
      <c r="P44" s="116">
        <f>P8+P42</f>
        <v>11554.48</v>
      </c>
      <c r="Q44" s="116">
        <f>Table3[[#This Row],[Column16]]</f>
        <v>11554.48</v>
      </c>
    </row>
    <row r="45" spans="1:17" ht="13.8" thickTop="1" x14ac:dyDescent="0.25"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1:17" x14ac:dyDescent="0.25"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1:17" x14ac:dyDescent="0.25"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1:17" x14ac:dyDescent="0.25"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5:17" x14ac:dyDescent="0.25"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5:17" x14ac:dyDescent="0.25"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5:17" x14ac:dyDescent="0.25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5:17" x14ac:dyDescent="0.25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5:17" x14ac:dyDescent="0.25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5:17" x14ac:dyDescent="0.25"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  <row r="55" spans="5:17" x14ac:dyDescent="0.25"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</row>
    <row r="56" spans="5:17" x14ac:dyDescent="0.25"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</row>
    <row r="57" spans="5:17" x14ac:dyDescent="0.25"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</row>
    <row r="58" spans="5:17" x14ac:dyDescent="0.25"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5:17" x14ac:dyDescent="0.25"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5:17" x14ac:dyDescent="0.25"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</row>
    <row r="61" spans="5:17" x14ac:dyDescent="0.25"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</row>
    <row r="62" spans="5:17" x14ac:dyDescent="0.25"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</row>
    <row r="63" spans="5:17" x14ac:dyDescent="0.25"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</row>
    <row r="64" spans="5:17" x14ac:dyDescent="0.25"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</row>
    <row r="65" spans="5:17" x14ac:dyDescent="0.25"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</row>
    <row r="66" spans="5:17" x14ac:dyDescent="0.25"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</row>
    <row r="67" spans="5:17" x14ac:dyDescent="0.25"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</row>
    <row r="68" spans="5:17" x14ac:dyDescent="0.25"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</row>
    <row r="69" spans="5:17" x14ac:dyDescent="0.25"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  <row r="70" spans="5:17" x14ac:dyDescent="0.25"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</row>
    <row r="71" spans="5:17" x14ac:dyDescent="0.25"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</row>
    <row r="72" spans="5:17" x14ac:dyDescent="0.25"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</row>
    <row r="73" spans="5:17" x14ac:dyDescent="0.25"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</row>
    <row r="74" spans="5:17" x14ac:dyDescent="0.25"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  <row r="75" spans="5:17" x14ac:dyDescent="0.25"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</row>
    <row r="76" spans="5:17" x14ac:dyDescent="0.25"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</row>
    <row r="77" spans="5:17" x14ac:dyDescent="0.25"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</row>
    <row r="78" spans="5:17" x14ac:dyDescent="0.25"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5:17" x14ac:dyDescent="0.25"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5:17" x14ac:dyDescent="0.25"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</row>
    <row r="81" spans="5:17" x14ac:dyDescent="0.25"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</row>
    <row r="82" spans="5:17" x14ac:dyDescent="0.25"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</row>
    <row r="83" spans="5:17" x14ac:dyDescent="0.25"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</row>
    <row r="84" spans="5:17" x14ac:dyDescent="0.25"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</row>
    <row r="85" spans="5:17" x14ac:dyDescent="0.25"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</row>
    <row r="86" spans="5:17" x14ac:dyDescent="0.25"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</row>
    <row r="87" spans="5:17" x14ac:dyDescent="0.25"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</row>
    <row r="88" spans="5:17" x14ac:dyDescent="0.25"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</row>
    <row r="89" spans="5:17" x14ac:dyDescent="0.25"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</row>
    <row r="90" spans="5:17" x14ac:dyDescent="0.25"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</row>
    <row r="91" spans="5:17" x14ac:dyDescent="0.25"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5:17" x14ac:dyDescent="0.25"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5:17" x14ac:dyDescent="0.25"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5:17" x14ac:dyDescent="0.25"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5:17" x14ac:dyDescent="0.25"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5:17" x14ac:dyDescent="0.25"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5:17" x14ac:dyDescent="0.25"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5:17" x14ac:dyDescent="0.25"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5:17" x14ac:dyDescent="0.25"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5:17" x14ac:dyDescent="0.25"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5:17" x14ac:dyDescent="0.25"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5:17" x14ac:dyDescent="0.25"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5:17" x14ac:dyDescent="0.25"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5:17" x14ac:dyDescent="0.25"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5:17" x14ac:dyDescent="0.25"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5:17" x14ac:dyDescent="0.25"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5:17" x14ac:dyDescent="0.25"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5:17" x14ac:dyDescent="0.25"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5:17" x14ac:dyDescent="0.25"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5:17" x14ac:dyDescent="0.25"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5:17" x14ac:dyDescent="0.25"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5:17" x14ac:dyDescent="0.25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5:17" x14ac:dyDescent="0.25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  <row r="114" spans="5:17" x14ac:dyDescent="0.25"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</row>
    <row r="115" spans="5:17" x14ac:dyDescent="0.25"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  <row r="116" spans="5:17" x14ac:dyDescent="0.25"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</row>
    <row r="117" spans="5:17" x14ac:dyDescent="0.25"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</row>
    <row r="118" spans="5:17" x14ac:dyDescent="0.25"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</row>
    <row r="119" spans="5:17" x14ac:dyDescent="0.25"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</row>
    <row r="120" spans="5:17" x14ac:dyDescent="0.25"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</row>
    <row r="121" spans="5:17" x14ac:dyDescent="0.25"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</row>
    <row r="122" spans="5:17" x14ac:dyDescent="0.25"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</row>
    <row r="123" spans="5:17" x14ac:dyDescent="0.25"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</row>
    <row r="124" spans="5:17" x14ac:dyDescent="0.25"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</row>
    <row r="125" spans="5:17" x14ac:dyDescent="0.25"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</row>
    <row r="126" spans="5:17" x14ac:dyDescent="0.25"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</row>
    <row r="127" spans="5:17" x14ac:dyDescent="0.25"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</row>
    <row r="128" spans="5:17" x14ac:dyDescent="0.25"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</row>
    <row r="129" spans="5:17" x14ac:dyDescent="0.25"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</row>
    <row r="130" spans="5:17" x14ac:dyDescent="0.25"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</row>
    <row r="131" spans="5:17" x14ac:dyDescent="0.25"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</row>
    <row r="132" spans="5:17" x14ac:dyDescent="0.25"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</row>
    <row r="133" spans="5:17" x14ac:dyDescent="0.25"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</row>
    <row r="134" spans="5:17" x14ac:dyDescent="0.25"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</row>
    <row r="135" spans="5:17" x14ac:dyDescent="0.25"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5:17" x14ac:dyDescent="0.25"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5:17" x14ac:dyDescent="0.25"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5:17" x14ac:dyDescent="0.25"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</row>
    <row r="139" spans="5:17" x14ac:dyDescent="0.25"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</row>
    <row r="140" spans="5:17" x14ac:dyDescent="0.25"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</row>
    <row r="141" spans="5:17" x14ac:dyDescent="0.25"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</row>
    <row r="142" spans="5:17" x14ac:dyDescent="0.25"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5:17" x14ac:dyDescent="0.25"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</row>
    <row r="144" spans="5:17" x14ac:dyDescent="0.25"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</row>
    <row r="145" spans="5:17" x14ac:dyDescent="0.25"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</row>
    <row r="146" spans="5:17" x14ac:dyDescent="0.25"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</row>
    <row r="147" spans="5:17" x14ac:dyDescent="0.25"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</row>
    <row r="148" spans="5:17" x14ac:dyDescent="0.25"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</row>
    <row r="149" spans="5:17" x14ac:dyDescent="0.25"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</row>
    <row r="150" spans="5:17" x14ac:dyDescent="0.25"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</row>
    <row r="151" spans="5:17" x14ac:dyDescent="0.25"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5:17" x14ac:dyDescent="0.25"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</row>
    <row r="153" spans="5:17" x14ac:dyDescent="0.25"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5:17" x14ac:dyDescent="0.25"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</row>
    <row r="155" spans="5:17" x14ac:dyDescent="0.25"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</row>
    <row r="156" spans="5:17" x14ac:dyDescent="0.25"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</row>
    <row r="157" spans="5:17" x14ac:dyDescent="0.25"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</row>
    <row r="158" spans="5:17" x14ac:dyDescent="0.25"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</row>
    <row r="159" spans="5:17" x14ac:dyDescent="0.25"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</row>
    <row r="160" spans="5:17" x14ac:dyDescent="0.25"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</row>
    <row r="161" spans="5:17" x14ac:dyDescent="0.25"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</row>
    <row r="162" spans="5:17" x14ac:dyDescent="0.25"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</row>
    <row r="163" spans="5:17" x14ac:dyDescent="0.25"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</row>
    <row r="164" spans="5:17" x14ac:dyDescent="0.25"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</row>
    <row r="165" spans="5:17" x14ac:dyDescent="0.25"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</row>
    <row r="166" spans="5:17" x14ac:dyDescent="0.25"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</row>
    <row r="167" spans="5:17" x14ac:dyDescent="0.25"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</row>
    <row r="168" spans="5:17" x14ac:dyDescent="0.25"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</row>
    <row r="169" spans="5:17" x14ac:dyDescent="0.25"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</row>
    <row r="170" spans="5:17" x14ac:dyDescent="0.25"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</row>
  </sheetData>
  <mergeCells count="2">
    <mergeCell ref="C4:Q4"/>
    <mergeCell ref="C1:C3"/>
  </mergeCells>
  <conditionalFormatting sqref="E44:P44">
    <cfRule type="cellIs" dxfId="5" priority="3" operator="lessThan">
      <formula>#REF!</formula>
    </cfRule>
  </conditionalFormatting>
  <conditionalFormatting sqref="Q44">
    <cfRule type="cellIs" dxfId="4" priority="1" operator="lessThan">
      <formula>#REF!</formula>
    </cfRule>
  </conditionalFormatting>
  <pageMargins left="0.25" right="0.25" top="0.75" bottom="0.75" header="0.3" footer="0.3"/>
  <pageSetup scale="75" orientation="landscape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C12B6-DA63-4070-9C24-9B48CFB695BC}">
  <sheetPr>
    <pageSetUpPr fitToPage="1"/>
  </sheetPr>
  <dimension ref="A1:P48"/>
  <sheetViews>
    <sheetView zoomScale="70" zoomScaleNormal="70" workbookViewId="0">
      <selection activeCell="S25" sqref="S25"/>
    </sheetView>
  </sheetViews>
  <sheetFormatPr defaultRowHeight="15.6" x14ac:dyDescent="0.3"/>
  <cols>
    <col min="1" max="1" width="27.296875" customWidth="1"/>
    <col min="2" max="2" width="9.8984375" customWidth="1"/>
    <col min="3" max="3" width="10.796875" customWidth="1"/>
    <col min="4" max="4" width="14" bestFit="1" customWidth="1"/>
    <col min="5" max="5" width="13.796875" bestFit="1" customWidth="1"/>
    <col min="6" max="6" width="13" bestFit="1" customWidth="1"/>
    <col min="7" max="7" width="10.19921875" customWidth="1"/>
    <col min="8" max="11" width="13" bestFit="1" customWidth="1"/>
    <col min="12" max="12" width="15.296875" bestFit="1" customWidth="1"/>
    <col min="13" max="13" width="13.8984375" bestFit="1" customWidth="1"/>
    <col min="14" max="14" width="14.69921875" bestFit="1" customWidth="1"/>
    <col min="15" max="15" width="14.8984375" bestFit="1" customWidth="1"/>
    <col min="16" max="16" width="11.8984375" style="6" customWidth="1"/>
  </cols>
  <sheetData>
    <row r="1" spans="1:16" s="44" customFormat="1" ht="18" x14ac:dyDescent="0.35">
      <c r="A1" s="106" t="s">
        <v>67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6" s="44" customFormat="1" x14ac:dyDescent="0.3">
      <c r="A2" s="106"/>
    </row>
    <row r="3" spans="1:16" s="44" customFormat="1" x14ac:dyDescent="0.3">
      <c r="A3" s="106"/>
    </row>
    <row r="4" spans="1:16" s="7" customFormat="1" ht="21" x14ac:dyDescent="0.4">
      <c r="B4" s="132" t="s">
        <v>3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6" s="7" customFormat="1" ht="17.399999999999999" x14ac:dyDescent="0.3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6" s="44" customFormat="1" hidden="1" x14ac:dyDescent="0.3">
      <c r="A6" s="8" t="s">
        <v>103</v>
      </c>
      <c r="B6" s="44" t="s">
        <v>104</v>
      </c>
      <c r="C6" s="44" t="s">
        <v>105</v>
      </c>
      <c r="D6" s="96" t="s">
        <v>106</v>
      </c>
      <c r="E6" s="96" t="s">
        <v>107</v>
      </c>
      <c r="F6" s="96" t="s">
        <v>108</v>
      </c>
      <c r="G6" s="96" t="s">
        <v>109</v>
      </c>
      <c r="H6" s="96" t="s">
        <v>110</v>
      </c>
      <c r="I6" s="96" t="s">
        <v>111</v>
      </c>
      <c r="J6" s="96" t="s">
        <v>112</v>
      </c>
      <c r="K6" s="96" t="s">
        <v>113</v>
      </c>
      <c r="L6" s="96" t="s">
        <v>114</v>
      </c>
      <c r="M6" s="96" t="s">
        <v>115</v>
      </c>
      <c r="N6" s="96" t="s">
        <v>116</v>
      </c>
      <c r="O6" s="96" t="s">
        <v>117</v>
      </c>
      <c r="P6" s="44" t="s">
        <v>118</v>
      </c>
    </row>
    <row r="7" spans="1:16" s="7" customFormat="1" x14ac:dyDescent="0.3">
      <c r="A7" s="8" t="s">
        <v>30</v>
      </c>
      <c r="B7" s="44"/>
      <c r="C7" s="44"/>
      <c r="D7" s="96">
        <v>45658</v>
      </c>
      <c r="E7" s="96">
        <v>45689</v>
      </c>
      <c r="F7" s="96">
        <v>45717</v>
      </c>
      <c r="G7" s="96">
        <v>45748</v>
      </c>
      <c r="H7" s="96">
        <v>45778</v>
      </c>
      <c r="I7" s="96">
        <v>45809</v>
      </c>
      <c r="J7" s="96">
        <v>45839</v>
      </c>
      <c r="K7" s="96">
        <v>45870</v>
      </c>
      <c r="L7" s="96">
        <v>45901</v>
      </c>
      <c r="M7" s="96">
        <v>45931</v>
      </c>
      <c r="N7" s="96">
        <v>45962</v>
      </c>
      <c r="O7" s="96">
        <v>45992</v>
      </c>
      <c r="P7" s="44" t="s">
        <v>120</v>
      </c>
    </row>
    <row r="8" spans="1:16" s="7" customFormat="1" ht="13.2" x14ac:dyDescent="0.25">
      <c r="A8" s="105"/>
      <c r="B8" s="105"/>
      <c r="C8" s="105"/>
      <c r="D8" s="57">
        <f>'Cash flow 1'!P44</f>
        <v>11554.48</v>
      </c>
      <c r="E8" s="57">
        <f>D47</f>
        <v>12284.48</v>
      </c>
      <c r="F8" s="57">
        <f>E47</f>
        <v>13016.48</v>
      </c>
      <c r="G8" s="57">
        <f t="shared" ref="G8:O8" si="0">F47</f>
        <v>13685.48</v>
      </c>
      <c r="H8" s="57">
        <f t="shared" si="0"/>
        <v>14467.48</v>
      </c>
      <c r="I8" s="57">
        <f t="shared" si="0"/>
        <v>15352.48</v>
      </c>
      <c r="J8" s="57">
        <f t="shared" si="0"/>
        <v>16589.48</v>
      </c>
      <c r="K8" s="57">
        <f t="shared" si="0"/>
        <v>17551.48</v>
      </c>
      <c r="L8" s="57">
        <f t="shared" si="0"/>
        <v>18503.48</v>
      </c>
      <c r="M8" s="57">
        <f t="shared" si="0"/>
        <v>19212.48</v>
      </c>
      <c r="N8" s="57">
        <f t="shared" si="0"/>
        <v>19934.48</v>
      </c>
      <c r="O8" s="57">
        <f t="shared" si="0"/>
        <v>20546.48</v>
      </c>
      <c r="P8" s="11">
        <f>O8</f>
        <v>20546.48</v>
      </c>
    </row>
    <row r="9" spans="1:16" s="7" customFormat="1" ht="13.2" x14ac:dyDescent="0.25">
      <c r="A9" s="105"/>
      <c r="B9" s="105"/>
      <c r="C9" s="105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s="7" customFormat="1" ht="17.399999999999999" hidden="1" x14ac:dyDescent="0.25">
      <c r="A10" s="102"/>
      <c r="B10" s="102"/>
      <c r="C10" s="10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s="7" customFormat="1" ht="17.399999999999999" hidden="1" x14ac:dyDescent="0.25">
      <c r="A11" s="102"/>
      <c r="B11" s="102"/>
      <c r="C11" s="105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s="7" customFormat="1" ht="17.399999999999999" x14ac:dyDescent="0.25">
      <c r="A12" s="102"/>
      <c r="B12" s="102"/>
      <c r="C12" s="105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6" s="7" customFormat="1" ht="13.2" x14ac:dyDescent="0.25">
      <c r="A13" s="105" t="s">
        <v>64</v>
      </c>
      <c r="B13" s="105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s="7" customFormat="1" ht="13.2" x14ac:dyDescent="0.25">
      <c r="A14" s="7" t="s">
        <v>49</v>
      </c>
      <c r="C14" s="7" t="s">
        <v>65</v>
      </c>
      <c r="D14" s="7">
        <v>21</v>
      </c>
      <c r="E14" s="26">
        <v>21</v>
      </c>
      <c r="F14" s="26">
        <v>21</v>
      </c>
      <c r="G14" s="26">
        <v>21</v>
      </c>
      <c r="H14" s="26">
        <v>21</v>
      </c>
      <c r="I14" s="26">
        <v>21</v>
      </c>
      <c r="J14" s="26">
        <v>21</v>
      </c>
      <c r="K14" s="26">
        <v>21</v>
      </c>
      <c r="L14" s="26">
        <v>21</v>
      </c>
      <c r="M14" s="26">
        <v>21</v>
      </c>
      <c r="N14" s="26">
        <v>21</v>
      </c>
      <c r="O14" s="26">
        <v>51</v>
      </c>
      <c r="P14" s="26">
        <f>SUM(D14:O14)</f>
        <v>282</v>
      </c>
    </row>
    <row r="15" spans="1:16" s="7" customFormat="1" ht="13.2" x14ac:dyDescent="0.25">
      <c r="A15" s="7" t="s">
        <v>46</v>
      </c>
      <c r="C15" s="7" t="s">
        <v>66</v>
      </c>
      <c r="D15" s="7">
        <v>30</v>
      </c>
      <c r="E15" s="26">
        <v>31</v>
      </c>
      <c r="F15" s="12">
        <v>31</v>
      </c>
      <c r="G15" s="26">
        <v>31</v>
      </c>
      <c r="H15" s="26">
        <v>51</v>
      </c>
      <c r="I15" s="26">
        <v>51</v>
      </c>
      <c r="J15" s="26">
        <v>41</v>
      </c>
      <c r="K15" s="26">
        <v>46</v>
      </c>
      <c r="L15" s="26">
        <v>31</v>
      </c>
      <c r="M15" s="26">
        <v>31</v>
      </c>
      <c r="N15" s="26">
        <v>41</v>
      </c>
      <c r="O15" s="26">
        <v>51</v>
      </c>
      <c r="P15" s="26">
        <f t="shared" ref="P15:P17" si="1">SUM(D15:O15)</f>
        <v>466</v>
      </c>
    </row>
    <row r="16" spans="1:16" s="7" customFormat="1" ht="13.2" x14ac:dyDescent="0.25">
      <c r="A16" s="7" t="s">
        <v>47</v>
      </c>
      <c r="C16" s="7" t="s">
        <v>66</v>
      </c>
      <c r="D16" s="7">
        <v>40</v>
      </c>
      <c r="E16" s="26">
        <v>41</v>
      </c>
      <c r="F16" s="12">
        <v>42</v>
      </c>
      <c r="G16" s="26">
        <v>41</v>
      </c>
      <c r="H16" s="26">
        <v>51</v>
      </c>
      <c r="I16" s="26">
        <v>51</v>
      </c>
      <c r="J16" s="26">
        <v>41</v>
      </c>
      <c r="K16" s="26">
        <v>46</v>
      </c>
      <c r="L16" s="26">
        <v>32</v>
      </c>
      <c r="M16" s="26">
        <v>31</v>
      </c>
      <c r="N16" s="26">
        <v>41</v>
      </c>
      <c r="O16" s="26">
        <v>51</v>
      </c>
      <c r="P16" s="26">
        <f t="shared" si="1"/>
        <v>508</v>
      </c>
    </row>
    <row r="17" spans="1:16" s="7" customFormat="1" ht="13.2" x14ac:dyDescent="0.25">
      <c r="A17" s="7" t="s">
        <v>48</v>
      </c>
      <c r="C17" s="7" t="s">
        <v>66</v>
      </c>
      <c r="D17" s="7">
        <v>12</v>
      </c>
      <c r="E17" s="26">
        <v>12</v>
      </c>
      <c r="F17" s="12">
        <v>12</v>
      </c>
      <c r="G17" s="26">
        <v>12</v>
      </c>
      <c r="H17" s="26">
        <v>21</v>
      </c>
      <c r="I17" s="26">
        <v>21</v>
      </c>
      <c r="J17" s="26">
        <v>21</v>
      </c>
      <c r="K17" s="26">
        <v>21</v>
      </c>
      <c r="L17" s="26">
        <v>16</v>
      </c>
      <c r="M17" s="26">
        <v>16</v>
      </c>
      <c r="N17" s="26">
        <v>21</v>
      </c>
      <c r="O17" s="26">
        <v>50</v>
      </c>
      <c r="P17" s="26">
        <f t="shared" si="1"/>
        <v>235</v>
      </c>
    </row>
    <row r="18" spans="1:16" s="7" customFormat="1" ht="13.2" x14ac:dyDescent="0.25">
      <c r="E18" s="12"/>
      <c r="F18" s="12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s="7" customFormat="1" ht="13.2" x14ac:dyDescent="0.25"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s="7" customFormat="1" ht="13.2" x14ac:dyDescent="0.25">
      <c r="A20" s="101"/>
      <c r="B20" s="101"/>
      <c r="C20" s="105" t="s">
        <v>53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 s="7" customFormat="1" ht="13.2" x14ac:dyDescent="0.25">
      <c r="A21" s="7" t="s">
        <v>49</v>
      </c>
      <c r="C21" s="18">
        <v>15</v>
      </c>
      <c r="D21" s="18">
        <f>D14*C21</f>
        <v>315</v>
      </c>
      <c r="E21" s="18">
        <f>E14*C21</f>
        <v>315</v>
      </c>
      <c r="F21" s="18">
        <f>F14*C21</f>
        <v>315</v>
      </c>
      <c r="G21" s="18">
        <f>G14*C21</f>
        <v>315</v>
      </c>
      <c r="H21" s="18">
        <f>H14*C21</f>
        <v>315</v>
      </c>
      <c r="I21" s="18">
        <f>I14*C21</f>
        <v>315</v>
      </c>
      <c r="J21" s="18">
        <f>J14*C21</f>
        <v>315</v>
      </c>
      <c r="K21" s="18">
        <f>K14*C21</f>
        <v>315</v>
      </c>
      <c r="L21" s="18">
        <f>L14*C21</f>
        <v>315</v>
      </c>
      <c r="M21" s="18">
        <f>M14*C21</f>
        <v>315</v>
      </c>
      <c r="N21" s="18">
        <f>N14*C21</f>
        <v>315</v>
      </c>
      <c r="O21" s="18">
        <f>O14*C21</f>
        <v>765</v>
      </c>
      <c r="P21" s="18">
        <f>SUM(D21:O21)</f>
        <v>4230</v>
      </c>
    </row>
    <row r="22" spans="1:16" s="7" customFormat="1" ht="13.2" x14ac:dyDescent="0.25">
      <c r="A22" s="7" t="s">
        <v>46</v>
      </c>
      <c r="C22" s="18">
        <v>15</v>
      </c>
      <c r="D22" s="18">
        <f>D15*C22</f>
        <v>450</v>
      </c>
      <c r="E22" s="18">
        <f t="shared" ref="E22:E24" si="2">E15*C22</f>
        <v>465</v>
      </c>
      <c r="F22" s="18">
        <f t="shared" ref="F22:F24" si="3">F15*C22</f>
        <v>465</v>
      </c>
      <c r="G22" s="18">
        <f>G15*C22</f>
        <v>465</v>
      </c>
      <c r="H22" s="18">
        <f>H15*C22</f>
        <v>765</v>
      </c>
      <c r="I22" s="18">
        <f>I15*C22</f>
        <v>765</v>
      </c>
      <c r="J22" s="18">
        <f>J15*C22</f>
        <v>615</v>
      </c>
      <c r="K22" s="18">
        <f>K15*C22</f>
        <v>690</v>
      </c>
      <c r="L22" s="18">
        <f>L15*C22</f>
        <v>465</v>
      </c>
      <c r="M22" s="18">
        <f>M15*C22</f>
        <v>465</v>
      </c>
      <c r="N22" s="18">
        <f>N15*C22</f>
        <v>615</v>
      </c>
      <c r="O22" s="18">
        <f>O15*C22</f>
        <v>765</v>
      </c>
      <c r="P22" s="18">
        <f t="shared" ref="P22:P24" si="4">SUM(D22:O22)</f>
        <v>6990</v>
      </c>
    </row>
    <row r="23" spans="1:16" s="7" customFormat="1" ht="13.2" x14ac:dyDescent="0.25">
      <c r="A23" s="7" t="s">
        <v>47</v>
      </c>
      <c r="C23" s="18">
        <v>12</v>
      </c>
      <c r="D23" s="18">
        <f>D16*C23</f>
        <v>480</v>
      </c>
      <c r="E23" s="18">
        <f t="shared" si="2"/>
        <v>492</v>
      </c>
      <c r="F23" s="18">
        <f t="shared" si="3"/>
        <v>504</v>
      </c>
      <c r="G23" s="18">
        <f>G16*C23</f>
        <v>492</v>
      </c>
      <c r="H23" s="18">
        <v>600</v>
      </c>
      <c r="I23" s="18">
        <f>I16*C23</f>
        <v>612</v>
      </c>
      <c r="J23" s="18">
        <f>J16*C23</f>
        <v>492</v>
      </c>
      <c r="K23" s="18">
        <f>K16*C23</f>
        <v>552</v>
      </c>
      <c r="L23" s="18">
        <f>L16*C23</f>
        <v>384</v>
      </c>
      <c r="M23" s="18">
        <f>M16*C23</f>
        <v>372</v>
      </c>
      <c r="N23" s="18">
        <f>N16*C23</f>
        <v>492</v>
      </c>
      <c r="O23" s="18">
        <f>O16*C23</f>
        <v>612</v>
      </c>
      <c r="P23" s="18">
        <f t="shared" si="4"/>
        <v>6084</v>
      </c>
    </row>
    <row r="24" spans="1:16" s="7" customFormat="1" ht="13.2" x14ac:dyDescent="0.25">
      <c r="A24" s="7" t="s">
        <v>48</v>
      </c>
      <c r="C24" s="18">
        <v>15</v>
      </c>
      <c r="D24" s="33">
        <f>D17*C24</f>
        <v>180</v>
      </c>
      <c r="E24" s="33">
        <f t="shared" si="2"/>
        <v>180</v>
      </c>
      <c r="F24" s="33">
        <f t="shared" si="3"/>
        <v>180</v>
      </c>
      <c r="G24" s="33">
        <f>G17*C24</f>
        <v>180</v>
      </c>
      <c r="H24" s="33">
        <v>300</v>
      </c>
      <c r="I24" s="33">
        <f>I17*C24</f>
        <v>315</v>
      </c>
      <c r="J24" s="33">
        <f>J17*C24</f>
        <v>315</v>
      </c>
      <c r="K24" s="33">
        <f>K17*C24</f>
        <v>315</v>
      </c>
      <c r="L24" s="33">
        <f>L17*C24</f>
        <v>240</v>
      </c>
      <c r="M24" s="33">
        <f>M17*C24</f>
        <v>240</v>
      </c>
      <c r="N24" s="33">
        <f>N17*C24</f>
        <v>315</v>
      </c>
      <c r="O24" s="33">
        <f>O17*C24</f>
        <v>750</v>
      </c>
      <c r="P24" s="33">
        <f t="shared" si="4"/>
        <v>3510</v>
      </c>
    </row>
    <row r="25" spans="1:16" s="7" customFormat="1" x14ac:dyDescent="0.3">
      <c r="A25" s="100"/>
      <c r="B25" s="100"/>
      <c r="C25" s="100"/>
      <c r="D25" s="34">
        <f>SUM(D21:D24)</f>
        <v>1425</v>
      </c>
      <c r="E25" s="34">
        <f t="shared" ref="E25:F25" si="5">SUM(E21:E24)</f>
        <v>1452</v>
      </c>
      <c r="F25" s="34">
        <f t="shared" si="5"/>
        <v>1464</v>
      </c>
      <c r="G25" s="34">
        <f t="shared" ref="G25:O25" si="6">SUM(G21:G24)</f>
        <v>1452</v>
      </c>
      <c r="H25" s="34">
        <f t="shared" si="6"/>
        <v>1980</v>
      </c>
      <c r="I25" s="34">
        <f t="shared" si="6"/>
        <v>2007</v>
      </c>
      <c r="J25" s="34">
        <f t="shared" si="6"/>
        <v>1737</v>
      </c>
      <c r="K25" s="34">
        <f t="shared" si="6"/>
        <v>1872</v>
      </c>
      <c r="L25" s="34">
        <f t="shared" si="6"/>
        <v>1404</v>
      </c>
      <c r="M25" s="34">
        <f t="shared" si="6"/>
        <v>1392</v>
      </c>
      <c r="N25" s="34">
        <f t="shared" si="6"/>
        <v>1737</v>
      </c>
      <c r="O25" s="34">
        <f t="shared" si="6"/>
        <v>2892</v>
      </c>
      <c r="P25" s="34">
        <f>SUM(D25:O25)</f>
        <v>20814</v>
      </c>
    </row>
    <row r="26" spans="1:16" s="7" customFormat="1" ht="13.2" x14ac:dyDescent="0.25">
      <c r="A26" s="101"/>
      <c r="B26" s="101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s="7" customFormat="1" ht="13.2" x14ac:dyDescent="0.25"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s="7" customFormat="1" ht="13.8" x14ac:dyDescent="0.3">
      <c r="A28" s="7" t="s">
        <v>34</v>
      </c>
      <c r="D28" s="50">
        <v>350</v>
      </c>
      <c r="E28" s="18">
        <v>400</v>
      </c>
      <c r="F28" s="18">
        <v>400</v>
      </c>
      <c r="G28" s="18">
        <v>350</v>
      </c>
      <c r="H28" s="18">
        <v>500</v>
      </c>
      <c r="I28" s="18">
        <v>500</v>
      </c>
      <c r="J28" s="18">
        <v>480</v>
      </c>
      <c r="K28" s="18">
        <v>500</v>
      </c>
      <c r="L28" s="18">
        <v>400</v>
      </c>
      <c r="M28" s="18">
        <v>400</v>
      </c>
      <c r="N28" s="18">
        <v>500</v>
      </c>
      <c r="O28" s="18">
        <v>800</v>
      </c>
      <c r="P28" s="18">
        <f>SUM(D28:O28)</f>
        <v>5580</v>
      </c>
    </row>
    <row r="29" spans="1:16" s="7" customFormat="1" ht="13.8" x14ac:dyDescent="0.3">
      <c r="A29" s="7" t="s">
        <v>45</v>
      </c>
      <c r="C29" s="15"/>
      <c r="D29" s="50">
        <v>300</v>
      </c>
      <c r="E29" s="18">
        <v>300</v>
      </c>
      <c r="F29" s="18">
        <v>350</v>
      </c>
      <c r="G29" s="18">
        <v>300</v>
      </c>
      <c r="H29" s="18">
        <v>550</v>
      </c>
      <c r="I29" s="18">
        <v>250</v>
      </c>
      <c r="J29" s="18">
        <v>250</v>
      </c>
      <c r="K29" s="18">
        <v>400</v>
      </c>
      <c r="L29" s="18">
        <v>250</v>
      </c>
      <c r="M29" s="18">
        <v>250</v>
      </c>
      <c r="N29" s="18">
        <v>580</v>
      </c>
      <c r="O29" s="18">
        <v>580</v>
      </c>
      <c r="P29" s="18">
        <f t="shared" ref="P28:P31" si="7">SUM(D29:O29)</f>
        <v>4360</v>
      </c>
    </row>
    <row r="30" spans="1:16" s="7" customFormat="1" ht="13.8" x14ac:dyDescent="0.3">
      <c r="A30" s="7" t="s">
        <v>18</v>
      </c>
      <c r="D30" s="50">
        <v>20</v>
      </c>
      <c r="E30" s="18">
        <v>20</v>
      </c>
      <c r="F30" s="18">
        <v>20</v>
      </c>
      <c r="G30" s="18">
        <v>20</v>
      </c>
      <c r="H30" s="18">
        <v>20</v>
      </c>
      <c r="I30" s="18">
        <v>20</v>
      </c>
      <c r="J30" s="18">
        <v>20</v>
      </c>
      <c r="K30" s="18">
        <v>20</v>
      </c>
      <c r="L30" s="18">
        <v>20</v>
      </c>
      <c r="M30" s="18">
        <v>20</v>
      </c>
      <c r="N30" s="18">
        <v>20</v>
      </c>
      <c r="O30" s="18">
        <v>20</v>
      </c>
      <c r="P30" s="18">
        <f t="shared" si="7"/>
        <v>240</v>
      </c>
    </row>
    <row r="31" spans="1:16" s="7" customFormat="1" ht="13.8" x14ac:dyDescent="0.3">
      <c r="A31" s="7" t="s">
        <v>62</v>
      </c>
      <c r="C31" s="15"/>
      <c r="D31" s="51">
        <v>25</v>
      </c>
      <c r="E31" s="33">
        <v>0</v>
      </c>
      <c r="F31" s="33">
        <v>25</v>
      </c>
      <c r="G31" s="33">
        <v>0</v>
      </c>
      <c r="H31" s="33">
        <v>25</v>
      </c>
      <c r="I31" s="33">
        <v>0</v>
      </c>
      <c r="J31" s="33">
        <v>25</v>
      </c>
      <c r="K31" s="33">
        <v>0</v>
      </c>
      <c r="L31" s="33">
        <v>25</v>
      </c>
      <c r="M31" s="33">
        <v>0</v>
      </c>
      <c r="N31" s="33">
        <v>25</v>
      </c>
      <c r="O31" s="33">
        <v>0</v>
      </c>
      <c r="P31" s="33">
        <f t="shared" si="7"/>
        <v>150</v>
      </c>
    </row>
    <row r="32" spans="1:16" s="7" customFormat="1" x14ac:dyDescent="0.3">
      <c r="A32" s="30" t="s">
        <v>95</v>
      </c>
      <c r="B32" s="31"/>
      <c r="C32" s="32"/>
      <c r="D32" s="35">
        <f t="shared" ref="D32:O32" si="8">SUM(D28:D31)</f>
        <v>695</v>
      </c>
      <c r="E32" s="35">
        <f t="shared" si="8"/>
        <v>720</v>
      </c>
      <c r="F32" s="35">
        <f t="shared" si="8"/>
        <v>795</v>
      </c>
      <c r="G32" s="35">
        <f t="shared" si="8"/>
        <v>670</v>
      </c>
      <c r="H32" s="35">
        <f t="shared" si="8"/>
        <v>1095</v>
      </c>
      <c r="I32" s="35">
        <f t="shared" si="8"/>
        <v>770</v>
      </c>
      <c r="J32" s="35">
        <f t="shared" si="8"/>
        <v>775</v>
      </c>
      <c r="K32" s="35">
        <f t="shared" si="8"/>
        <v>920</v>
      </c>
      <c r="L32" s="35">
        <f t="shared" si="8"/>
        <v>695</v>
      </c>
      <c r="M32" s="35">
        <f t="shared" si="8"/>
        <v>670</v>
      </c>
      <c r="N32" s="35">
        <f t="shared" si="8"/>
        <v>1125</v>
      </c>
      <c r="O32" s="35">
        <f t="shared" si="8"/>
        <v>1400</v>
      </c>
      <c r="P32" s="35">
        <f>SUM(D32:O32)</f>
        <v>10330</v>
      </c>
    </row>
    <row r="33" spans="1:16" s="7" customFormat="1" ht="13.2" hidden="1" x14ac:dyDescent="0.25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s="7" customFormat="1" ht="13.2" hidden="1" x14ac:dyDescent="0.25">
      <c r="A34" s="14" t="s">
        <v>90</v>
      </c>
      <c r="B34" s="14"/>
      <c r="C34" s="54"/>
      <c r="D34" s="54"/>
      <c r="E34" s="54"/>
      <c r="F34" s="55"/>
      <c r="G34" s="55"/>
      <c r="H34" s="55"/>
      <c r="I34" s="55"/>
      <c r="J34" s="55"/>
      <c r="K34" s="55"/>
      <c r="L34" s="55"/>
      <c r="M34" s="55"/>
      <c r="N34" s="55"/>
      <c r="O34" s="55"/>
    </row>
    <row r="35" spans="1:16" s="7" customFormat="1" ht="13.2" hidden="1" x14ac:dyDescent="0.25">
      <c r="A35" s="7" t="s">
        <v>91</v>
      </c>
      <c r="C35" s="15"/>
      <c r="D35" s="15"/>
      <c r="E35" s="15"/>
      <c r="F35" s="18">
        <f>'Start Up Costs '!C40</f>
        <v>0</v>
      </c>
      <c r="G35" s="18"/>
      <c r="H35" s="18"/>
      <c r="I35" s="18"/>
      <c r="J35" s="18"/>
      <c r="K35" s="18"/>
      <c r="L35" s="18"/>
      <c r="M35" s="18"/>
      <c r="N35" s="18"/>
      <c r="O35" s="18"/>
    </row>
    <row r="36" spans="1:16" s="7" customFormat="1" ht="13.2" hidden="1" x14ac:dyDescent="0.25">
      <c r="A36" s="7" t="s">
        <v>37</v>
      </c>
      <c r="C36" s="15"/>
      <c r="D36" s="15"/>
      <c r="E36" s="15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16" s="7" customFormat="1" ht="13.2" hidden="1" x14ac:dyDescent="0.25">
      <c r="A37" s="7" t="s">
        <v>38</v>
      </c>
      <c r="C37" s="15"/>
      <c r="D37" s="15"/>
      <c r="E37" s="15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6" s="7" customFormat="1" ht="13.2" hidden="1" x14ac:dyDescent="0.25">
      <c r="C38" s="54"/>
      <c r="D38" s="16"/>
      <c r="E38" s="16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58"/>
    </row>
    <row r="39" spans="1:16" s="7" customFormat="1" ht="13.2" hidden="1" x14ac:dyDescent="0.25">
      <c r="A39" s="103"/>
      <c r="B39" s="103"/>
      <c r="D39" s="17">
        <f>SUM(C35:C38)</f>
        <v>0</v>
      </c>
      <c r="E39" s="17">
        <f>SUM(D35:D38)</f>
        <v>0</v>
      </c>
      <c r="F39" s="17">
        <f>SUM(E35:E38)</f>
        <v>0</v>
      </c>
      <c r="G39" s="36">
        <f>F35</f>
        <v>0</v>
      </c>
      <c r="H39" s="36">
        <f t="shared" ref="H39:P39" si="9">SUM(G35:G38)</f>
        <v>0</v>
      </c>
      <c r="I39" s="36">
        <f t="shared" si="9"/>
        <v>0</v>
      </c>
      <c r="J39" s="36">
        <f t="shared" si="9"/>
        <v>0</v>
      </c>
      <c r="K39" s="36">
        <f t="shared" si="9"/>
        <v>0</v>
      </c>
      <c r="L39" s="36">
        <f t="shared" si="9"/>
        <v>0</v>
      </c>
      <c r="M39" s="36">
        <f t="shared" si="9"/>
        <v>0</v>
      </c>
      <c r="N39" s="36">
        <f t="shared" si="9"/>
        <v>0</v>
      </c>
      <c r="O39" s="36">
        <f t="shared" si="9"/>
        <v>0</v>
      </c>
      <c r="P39" s="36">
        <f t="shared" si="9"/>
        <v>0</v>
      </c>
    </row>
    <row r="40" spans="1:16" s="7" customFormat="1" ht="13.2" hidden="1" x14ac:dyDescent="0.25">
      <c r="D40" s="15"/>
      <c r="E40" s="15"/>
      <c r="F40" s="15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s="7" customFormat="1" ht="13.2" hidden="1" x14ac:dyDescent="0.25">
      <c r="A41" s="7" t="s">
        <v>41</v>
      </c>
      <c r="D41" s="15"/>
      <c r="E41" s="15"/>
      <c r="F41" s="15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s="7" customFormat="1" ht="13.2" x14ac:dyDescent="0.25">
      <c r="A42" s="7" t="s">
        <v>42</v>
      </c>
      <c r="D42" s="15"/>
      <c r="E42" s="15"/>
      <c r="F42" s="15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s="7" customFormat="1" ht="13.2" x14ac:dyDescent="0.25">
      <c r="A43" s="104"/>
      <c r="B43" s="104"/>
      <c r="D43" s="17">
        <f t="shared" ref="D43:O43" si="10">SUM(D41:D42)</f>
        <v>0</v>
      </c>
      <c r="E43" s="17">
        <f t="shared" si="10"/>
        <v>0</v>
      </c>
      <c r="F43" s="17">
        <f t="shared" si="10"/>
        <v>0</v>
      </c>
      <c r="G43" s="36">
        <f t="shared" si="10"/>
        <v>0</v>
      </c>
      <c r="H43" s="36">
        <f t="shared" si="10"/>
        <v>0</v>
      </c>
      <c r="I43" s="36">
        <f t="shared" si="10"/>
        <v>0</v>
      </c>
      <c r="J43" s="36">
        <f t="shared" si="10"/>
        <v>0</v>
      </c>
      <c r="K43" s="36">
        <f t="shared" si="10"/>
        <v>0</v>
      </c>
      <c r="L43" s="36">
        <f t="shared" si="10"/>
        <v>0</v>
      </c>
      <c r="M43" s="36">
        <f t="shared" si="10"/>
        <v>0</v>
      </c>
      <c r="N43" s="36">
        <f t="shared" si="10"/>
        <v>0</v>
      </c>
      <c r="O43" s="36">
        <f t="shared" si="10"/>
        <v>0</v>
      </c>
      <c r="P43" s="36">
        <f t="shared" ref="P43" si="11">SUM(P41:P42)</f>
        <v>0</v>
      </c>
    </row>
    <row r="44" spans="1:16" s="7" customFormat="1" ht="13.2" x14ac:dyDescent="0.25">
      <c r="D44" s="15"/>
      <c r="E44" s="15"/>
      <c r="F44" s="15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s="7" customFormat="1" ht="13.2" x14ac:dyDescent="0.25">
      <c r="A45" s="7" t="s">
        <v>93</v>
      </c>
      <c r="D45" s="36">
        <f>D25-D32-D39+D43</f>
        <v>730</v>
      </c>
      <c r="E45" s="36">
        <f t="shared" ref="E45:O45" si="12">E25-E32-E39+E43</f>
        <v>732</v>
      </c>
      <c r="F45" s="36">
        <f t="shared" si="12"/>
        <v>669</v>
      </c>
      <c r="G45" s="36">
        <f t="shared" si="12"/>
        <v>782</v>
      </c>
      <c r="H45" s="36">
        <f t="shared" si="12"/>
        <v>885</v>
      </c>
      <c r="I45" s="36">
        <f t="shared" si="12"/>
        <v>1237</v>
      </c>
      <c r="J45" s="36">
        <f t="shared" si="12"/>
        <v>962</v>
      </c>
      <c r="K45" s="36">
        <f t="shared" si="12"/>
        <v>952</v>
      </c>
      <c r="L45" s="36">
        <f t="shared" si="12"/>
        <v>709</v>
      </c>
      <c r="M45" s="36">
        <f t="shared" si="12"/>
        <v>722</v>
      </c>
      <c r="N45" s="36">
        <f t="shared" si="12"/>
        <v>612</v>
      </c>
      <c r="O45" s="36">
        <f t="shared" si="12"/>
        <v>1492</v>
      </c>
      <c r="P45" s="36">
        <f>O45</f>
        <v>1492</v>
      </c>
    </row>
    <row r="46" spans="1:16" s="7" customFormat="1" ht="13.2" x14ac:dyDescent="0.25">
      <c r="D46" s="15"/>
      <c r="E46" s="15"/>
      <c r="F46" s="15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6.2" thickBot="1" x14ac:dyDescent="0.35">
      <c r="A47" s="119"/>
      <c r="B47" s="103" t="s">
        <v>44</v>
      </c>
      <c r="C47" s="7"/>
      <c r="D47" s="56">
        <f>D8+D45</f>
        <v>12284.48</v>
      </c>
      <c r="E47" s="56">
        <f>E8+E45</f>
        <v>13016.48</v>
      </c>
      <c r="F47" s="56">
        <f t="shared" ref="F47:P47" si="13">F8+F45</f>
        <v>13685.48</v>
      </c>
      <c r="G47" s="56">
        <f t="shared" si="13"/>
        <v>14467.48</v>
      </c>
      <c r="H47" s="56">
        <f t="shared" si="13"/>
        <v>15352.48</v>
      </c>
      <c r="I47" s="56">
        <f t="shared" si="13"/>
        <v>16589.48</v>
      </c>
      <c r="J47" s="56">
        <f t="shared" si="13"/>
        <v>17551.48</v>
      </c>
      <c r="K47" s="56">
        <f t="shared" si="13"/>
        <v>18503.48</v>
      </c>
      <c r="L47" s="56">
        <f t="shared" si="13"/>
        <v>19212.48</v>
      </c>
      <c r="M47" s="56">
        <f t="shared" si="13"/>
        <v>19934.48</v>
      </c>
      <c r="N47" s="56">
        <f t="shared" si="13"/>
        <v>20546.48</v>
      </c>
      <c r="O47" s="56">
        <f t="shared" si="13"/>
        <v>22038.48</v>
      </c>
      <c r="P47" s="56">
        <f t="shared" si="13"/>
        <v>22038.48</v>
      </c>
    </row>
    <row r="48" spans="1:16" ht="16.2" thickTop="1" x14ac:dyDescent="0.3"/>
  </sheetData>
  <mergeCells count="2">
    <mergeCell ref="B4:P4"/>
    <mergeCell ref="A1:A3"/>
  </mergeCells>
  <conditionalFormatting sqref="D47:O47">
    <cfRule type="cellIs" dxfId="3" priority="3" operator="lessThan">
      <formula>#REF!</formula>
    </cfRule>
  </conditionalFormatting>
  <conditionalFormatting sqref="P47">
    <cfRule type="cellIs" dxfId="2" priority="1" operator="lessThan">
      <formula>#REF!</formula>
    </cfRule>
  </conditionalFormatting>
  <pageMargins left="0.25" right="0.25" top="0.75" bottom="0.75" header="0.3" footer="0.3"/>
  <pageSetup scale="55" orientation="landscape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8692F-7A93-4153-8E9A-8B844460C0E9}">
  <sheetPr>
    <pageSetUpPr fitToPage="1"/>
  </sheetPr>
  <dimension ref="A1:O49"/>
  <sheetViews>
    <sheetView zoomScale="77" zoomScaleNormal="130" workbookViewId="0">
      <selection activeCell="R47" sqref="R47"/>
    </sheetView>
  </sheetViews>
  <sheetFormatPr defaultRowHeight="15.6" x14ac:dyDescent="0.3"/>
  <cols>
    <col min="1" max="1" width="29.09765625" style="44" bestFit="1" customWidth="1"/>
    <col min="2" max="2" width="11.3984375" style="44" customWidth="1"/>
    <col min="3" max="3" width="10.3984375" style="44" customWidth="1"/>
    <col min="4" max="4" width="10" style="44" customWidth="1"/>
    <col min="5" max="5" width="10.09765625" style="44" bestFit="1" customWidth="1"/>
    <col min="6" max="6" width="10.59765625" style="44" customWidth="1"/>
    <col min="7" max="7" width="10.296875" style="44" customWidth="1"/>
    <col min="8" max="8" width="10.796875" style="44" customWidth="1"/>
    <col min="9" max="9" width="10.19921875" style="44" customWidth="1"/>
    <col min="10" max="10" width="10.59765625" style="44" customWidth="1"/>
    <col min="11" max="11" width="10.796875" style="44" customWidth="1"/>
    <col min="12" max="12" width="10.8984375" style="44" customWidth="1"/>
    <col min="13" max="13" width="10.69921875" style="44" customWidth="1"/>
    <col min="14" max="14" width="10.59765625" style="44" customWidth="1"/>
    <col min="15" max="15" width="11.59765625" style="44" customWidth="1"/>
    <col min="16" max="16384" width="8.796875" style="44"/>
  </cols>
  <sheetData>
    <row r="1" spans="1:15" ht="15.6" customHeight="1" x14ac:dyDescent="0.3">
      <c r="A1" s="106" t="s">
        <v>67</v>
      </c>
    </row>
    <row r="2" spans="1:15" ht="15.6" customHeight="1" x14ac:dyDescent="0.3">
      <c r="A2" s="106"/>
    </row>
    <row r="3" spans="1:15" ht="15.6" customHeight="1" x14ac:dyDescent="0.3">
      <c r="A3" s="106"/>
    </row>
    <row r="5" spans="1:15" ht="17.399999999999999" x14ac:dyDescent="0.3">
      <c r="A5" s="112" t="s">
        <v>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5" hidden="1" x14ac:dyDescent="0.3">
      <c r="A6" s="44" t="s">
        <v>103</v>
      </c>
      <c r="B6" s="44" t="s">
        <v>104</v>
      </c>
      <c r="C6" s="44" t="s">
        <v>105</v>
      </c>
      <c r="D6" s="44" t="s">
        <v>106</v>
      </c>
      <c r="E6" s="44" t="s">
        <v>107</v>
      </c>
      <c r="F6" s="44" t="s">
        <v>108</v>
      </c>
      <c r="G6" s="44" t="s">
        <v>109</v>
      </c>
      <c r="H6" s="44" t="s">
        <v>110</v>
      </c>
      <c r="I6" s="44" t="s">
        <v>111</v>
      </c>
      <c r="J6" s="44" t="s">
        <v>112</v>
      </c>
      <c r="K6" s="44" t="s">
        <v>113</v>
      </c>
      <c r="L6" s="44" t="s">
        <v>114</v>
      </c>
      <c r="M6" s="44" t="s">
        <v>115</v>
      </c>
      <c r="N6" s="44" t="s">
        <v>116</v>
      </c>
      <c r="O6" s="44" t="s">
        <v>117</v>
      </c>
    </row>
    <row r="7" spans="1:15" hidden="1" x14ac:dyDescent="0.3"/>
    <row r="8" spans="1:15" s="7" customFormat="1" x14ac:dyDescent="0.3">
      <c r="A8" s="8" t="s">
        <v>30</v>
      </c>
      <c r="B8" s="44"/>
      <c r="C8" s="27">
        <v>46023</v>
      </c>
      <c r="D8" s="27">
        <v>46054</v>
      </c>
      <c r="E8" s="27">
        <v>46082</v>
      </c>
      <c r="F8" s="27">
        <v>46113</v>
      </c>
      <c r="G8" s="27">
        <v>46143</v>
      </c>
      <c r="H8" s="27">
        <v>46174</v>
      </c>
      <c r="I8" s="27">
        <v>46204</v>
      </c>
      <c r="J8" s="27">
        <v>46235</v>
      </c>
      <c r="K8" s="27">
        <v>46266</v>
      </c>
      <c r="L8" s="27">
        <v>46296</v>
      </c>
      <c r="M8" s="27">
        <v>46327</v>
      </c>
      <c r="N8" s="27">
        <v>46357</v>
      </c>
      <c r="O8" s="45" t="s">
        <v>121</v>
      </c>
    </row>
    <row r="9" spans="1:15" s="7" customFormat="1" ht="13.2" customHeight="1" x14ac:dyDescent="0.25">
      <c r="A9" s="105"/>
      <c r="B9" s="105"/>
      <c r="C9" s="60">
        <f>'Cash Flow 2'!O47</f>
        <v>22038.48</v>
      </c>
      <c r="D9" s="60">
        <f>C48</f>
        <v>22733.48</v>
      </c>
      <c r="E9" s="60">
        <f t="shared" ref="E9:N9" si="0">D48</f>
        <v>23430.48</v>
      </c>
      <c r="F9" s="60">
        <f t="shared" si="0"/>
        <v>24037.48</v>
      </c>
      <c r="G9" s="60">
        <f t="shared" si="0"/>
        <v>24834.48</v>
      </c>
      <c r="H9" s="60">
        <f t="shared" si="0"/>
        <v>25733.48</v>
      </c>
      <c r="I9" s="60">
        <f t="shared" si="0"/>
        <v>26969.48</v>
      </c>
      <c r="J9" s="60">
        <f t="shared" si="0"/>
        <v>27855.48</v>
      </c>
      <c r="K9" s="60">
        <f t="shared" si="0"/>
        <v>28807.48</v>
      </c>
      <c r="L9" s="60">
        <f t="shared" si="0"/>
        <v>29504.48</v>
      </c>
      <c r="M9" s="60">
        <f t="shared" si="0"/>
        <v>30226.48</v>
      </c>
      <c r="N9" s="60">
        <f t="shared" si="0"/>
        <v>30838.48</v>
      </c>
      <c r="O9" s="57">
        <f>N9</f>
        <v>30838.48</v>
      </c>
    </row>
    <row r="10" spans="1:15" s="7" customFormat="1" ht="13.2" hidden="1" customHeight="1" x14ac:dyDescent="0.25">
      <c r="A10" s="102"/>
      <c r="B10" s="105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s="7" customFormat="1" ht="13.2" hidden="1" customHeight="1" x14ac:dyDescent="0.25">
      <c r="A11" s="102"/>
      <c r="B11" s="105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s="7" customFormat="1" ht="17.399999999999999" x14ac:dyDescent="0.25">
      <c r="A12" s="102"/>
      <c r="B12" s="105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s="7" customFormat="1" ht="13.2" x14ac:dyDescent="0.25">
      <c r="A13" s="105" t="s">
        <v>64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s="7" customFormat="1" ht="13.2" x14ac:dyDescent="0.25">
      <c r="A14" s="7" t="s">
        <v>49</v>
      </c>
      <c r="B14" s="7" t="s">
        <v>65</v>
      </c>
      <c r="C14" s="7">
        <v>22</v>
      </c>
      <c r="D14" s="26">
        <v>22</v>
      </c>
      <c r="E14" s="26">
        <v>22</v>
      </c>
      <c r="F14" s="26">
        <v>22</v>
      </c>
      <c r="G14" s="26">
        <v>22</v>
      </c>
      <c r="H14" s="26">
        <v>21</v>
      </c>
      <c r="I14" s="26">
        <v>21</v>
      </c>
      <c r="J14" s="26">
        <v>21</v>
      </c>
      <c r="K14" s="26">
        <v>21</v>
      </c>
      <c r="L14" s="26">
        <v>21</v>
      </c>
      <c r="M14" s="26">
        <v>21</v>
      </c>
      <c r="N14" s="26">
        <v>55</v>
      </c>
      <c r="O14" s="26">
        <f>SUM(C14:N14)</f>
        <v>291</v>
      </c>
    </row>
    <row r="15" spans="1:15" s="7" customFormat="1" ht="13.2" x14ac:dyDescent="0.25">
      <c r="A15" s="7" t="s">
        <v>46</v>
      </c>
      <c r="B15" s="7" t="s">
        <v>66</v>
      </c>
      <c r="C15" s="7">
        <v>30</v>
      </c>
      <c r="D15" s="26">
        <v>31</v>
      </c>
      <c r="E15" s="12">
        <v>30</v>
      </c>
      <c r="F15" s="26">
        <v>31</v>
      </c>
      <c r="G15" s="26">
        <v>51</v>
      </c>
      <c r="H15" s="26">
        <v>51</v>
      </c>
      <c r="I15" s="26">
        <v>41</v>
      </c>
      <c r="J15" s="26">
        <v>46</v>
      </c>
      <c r="K15" s="26">
        <v>31</v>
      </c>
      <c r="L15" s="26">
        <v>31</v>
      </c>
      <c r="M15" s="26">
        <v>41</v>
      </c>
      <c r="N15" s="26">
        <v>55</v>
      </c>
      <c r="O15" s="26">
        <f t="shared" ref="O15:O17" si="1">SUM(C15:N15)</f>
        <v>469</v>
      </c>
    </row>
    <row r="16" spans="1:15" s="7" customFormat="1" ht="13.2" x14ac:dyDescent="0.25">
      <c r="A16" s="7" t="s">
        <v>47</v>
      </c>
      <c r="B16" s="7" t="s">
        <v>66</v>
      </c>
      <c r="C16" s="7">
        <v>40</v>
      </c>
      <c r="D16" s="26">
        <v>41</v>
      </c>
      <c r="E16" s="12">
        <v>41</v>
      </c>
      <c r="F16" s="26">
        <v>41</v>
      </c>
      <c r="G16" s="26">
        <v>51</v>
      </c>
      <c r="H16" s="26">
        <v>51</v>
      </c>
      <c r="I16" s="26">
        <v>41</v>
      </c>
      <c r="J16" s="26">
        <v>46</v>
      </c>
      <c r="K16" s="26">
        <v>31</v>
      </c>
      <c r="L16" s="26">
        <v>31</v>
      </c>
      <c r="M16" s="26">
        <v>41</v>
      </c>
      <c r="N16" s="26">
        <v>55</v>
      </c>
      <c r="O16" s="26">
        <f t="shared" si="1"/>
        <v>510</v>
      </c>
    </row>
    <row r="17" spans="1:15" s="7" customFormat="1" ht="13.2" x14ac:dyDescent="0.25">
      <c r="A17" s="7" t="s">
        <v>48</v>
      </c>
      <c r="B17" s="7" t="s">
        <v>66</v>
      </c>
      <c r="C17" s="7">
        <v>12</v>
      </c>
      <c r="D17" s="26">
        <v>12</v>
      </c>
      <c r="E17" s="12">
        <v>12</v>
      </c>
      <c r="F17" s="26">
        <v>12</v>
      </c>
      <c r="G17" s="26">
        <v>21</v>
      </c>
      <c r="H17" s="26">
        <v>21</v>
      </c>
      <c r="I17" s="26">
        <v>16</v>
      </c>
      <c r="J17" s="26">
        <v>21</v>
      </c>
      <c r="K17" s="26">
        <v>16</v>
      </c>
      <c r="L17" s="26">
        <v>16</v>
      </c>
      <c r="M17" s="26">
        <v>21</v>
      </c>
      <c r="N17" s="26">
        <v>55</v>
      </c>
      <c r="O17" s="26">
        <f t="shared" si="1"/>
        <v>235</v>
      </c>
    </row>
    <row r="18" spans="1:15" s="7" customFormat="1" ht="13.2" x14ac:dyDescent="0.25">
      <c r="D18" s="12"/>
      <c r="E18" s="12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5" s="7" customFormat="1" ht="13.2" x14ac:dyDescent="0.25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s="7" customFormat="1" ht="13.2" x14ac:dyDescent="0.25">
      <c r="A20" s="101"/>
      <c r="B20" s="105" t="s">
        <v>53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s="7" customFormat="1" ht="13.2" x14ac:dyDescent="0.25">
      <c r="A21" s="7" t="s">
        <v>49</v>
      </c>
      <c r="B21" s="18">
        <v>15</v>
      </c>
      <c r="C21" s="18">
        <f>C14*B21</f>
        <v>330</v>
      </c>
      <c r="D21" s="18">
        <f>D14*B21</f>
        <v>330</v>
      </c>
      <c r="E21" s="18">
        <f>E14*B21</f>
        <v>330</v>
      </c>
      <c r="F21" s="18">
        <f>F14*B21</f>
        <v>330</v>
      </c>
      <c r="G21" s="18">
        <f>G14*B21</f>
        <v>330</v>
      </c>
      <c r="H21" s="18">
        <f>H14*B21</f>
        <v>315</v>
      </c>
      <c r="I21" s="18">
        <f>I14*B21</f>
        <v>315</v>
      </c>
      <c r="J21" s="18">
        <f>J14*B21</f>
        <v>315</v>
      </c>
      <c r="K21" s="18">
        <f>K14*B21</f>
        <v>315</v>
      </c>
      <c r="L21" s="18">
        <f>L14*B21</f>
        <v>315</v>
      </c>
      <c r="M21" s="18">
        <f>M14*B21</f>
        <v>315</v>
      </c>
      <c r="N21" s="18">
        <f>N14*B21</f>
        <v>825</v>
      </c>
      <c r="O21" s="18">
        <f>SUM(C21:N21)</f>
        <v>4365</v>
      </c>
    </row>
    <row r="22" spans="1:15" s="7" customFormat="1" ht="13.2" x14ac:dyDescent="0.25">
      <c r="A22" s="7" t="s">
        <v>46</v>
      </c>
      <c r="B22" s="18">
        <v>15</v>
      </c>
      <c r="C22" s="18">
        <f t="shared" ref="C22:C24" si="2">C15*B22</f>
        <v>450</v>
      </c>
      <c r="D22" s="18">
        <f t="shared" ref="D22:D24" si="3">D15*B22</f>
        <v>465</v>
      </c>
      <c r="E22" s="18">
        <f t="shared" ref="E22:E24" si="4">E15*B22</f>
        <v>450</v>
      </c>
      <c r="F22" s="18">
        <f>F15*B22</f>
        <v>465</v>
      </c>
      <c r="G22" s="18">
        <f>G15*B22</f>
        <v>765</v>
      </c>
      <c r="H22" s="18">
        <f>H15*B22</f>
        <v>765</v>
      </c>
      <c r="I22" s="18">
        <f>I15*B22</f>
        <v>615</v>
      </c>
      <c r="J22" s="18">
        <f>J15*B22</f>
        <v>690</v>
      </c>
      <c r="K22" s="18">
        <f>K15*B22</f>
        <v>465</v>
      </c>
      <c r="L22" s="18">
        <f>L15*B22</f>
        <v>465</v>
      </c>
      <c r="M22" s="18">
        <f>M15*B22</f>
        <v>615</v>
      </c>
      <c r="N22" s="18">
        <f>N15*B22</f>
        <v>825</v>
      </c>
      <c r="O22" s="18">
        <f t="shared" ref="O22:O24" si="5">SUM(C22:N22)</f>
        <v>7035</v>
      </c>
    </row>
    <row r="23" spans="1:15" s="7" customFormat="1" ht="13.2" x14ac:dyDescent="0.25">
      <c r="A23" s="7" t="s">
        <v>47</v>
      </c>
      <c r="B23" s="18">
        <v>12</v>
      </c>
      <c r="C23" s="18">
        <f t="shared" si="2"/>
        <v>480</v>
      </c>
      <c r="D23" s="18">
        <f t="shared" si="3"/>
        <v>492</v>
      </c>
      <c r="E23" s="18">
        <f t="shared" si="4"/>
        <v>492</v>
      </c>
      <c r="F23" s="18">
        <f>F16*B23</f>
        <v>492</v>
      </c>
      <c r="G23" s="18">
        <v>600</v>
      </c>
      <c r="H23" s="18">
        <f>H16*B23</f>
        <v>612</v>
      </c>
      <c r="I23" s="18">
        <f>I16*B23</f>
        <v>492</v>
      </c>
      <c r="J23" s="18">
        <f>J16*B23</f>
        <v>552</v>
      </c>
      <c r="K23" s="18">
        <f>K16*B23</f>
        <v>372</v>
      </c>
      <c r="L23" s="18">
        <f>L16*B23</f>
        <v>372</v>
      </c>
      <c r="M23" s="18">
        <f>M16*B23</f>
        <v>492</v>
      </c>
      <c r="N23" s="18">
        <f>N16*B23</f>
        <v>660</v>
      </c>
      <c r="O23" s="18">
        <f t="shared" si="5"/>
        <v>6108</v>
      </c>
    </row>
    <row r="24" spans="1:15" s="7" customFormat="1" ht="13.2" x14ac:dyDescent="0.25">
      <c r="A24" s="7" t="s">
        <v>48</v>
      </c>
      <c r="B24" s="18">
        <v>15</v>
      </c>
      <c r="C24" s="18">
        <f t="shared" si="2"/>
        <v>180</v>
      </c>
      <c r="D24" s="18">
        <f t="shared" si="3"/>
        <v>180</v>
      </c>
      <c r="E24" s="18">
        <f t="shared" si="4"/>
        <v>180</v>
      </c>
      <c r="F24" s="33">
        <f>F17*B24</f>
        <v>180</v>
      </c>
      <c r="G24" s="33">
        <v>300</v>
      </c>
      <c r="H24" s="33">
        <f>H17*B24</f>
        <v>315</v>
      </c>
      <c r="I24" s="33">
        <f>I17*B24</f>
        <v>240</v>
      </c>
      <c r="J24" s="33">
        <f>J17*B24</f>
        <v>315</v>
      </c>
      <c r="K24" s="33">
        <f>K17*B24</f>
        <v>240</v>
      </c>
      <c r="L24" s="33">
        <f>L17*B24</f>
        <v>240</v>
      </c>
      <c r="M24" s="33">
        <f>M17*B24</f>
        <v>315</v>
      </c>
      <c r="N24" s="33">
        <f>N17*B24</f>
        <v>825</v>
      </c>
      <c r="O24" s="18">
        <f t="shared" si="5"/>
        <v>3510</v>
      </c>
    </row>
    <row r="25" spans="1:15" s="7" customFormat="1" x14ac:dyDescent="0.3">
      <c r="A25" s="100"/>
      <c r="B25" s="100"/>
      <c r="C25" s="61">
        <f>SUM(C21:C24)</f>
        <v>1440</v>
      </c>
      <c r="D25" s="61">
        <f>SUM(D21:D24)</f>
        <v>1467</v>
      </c>
      <c r="E25" s="61">
        <f>SUM(E21:E24)</f>
        <v>1452</v>
      </c>
      <c r="F25" s="34">
        <f t="shared" ref="F25:N25" si="6">SUM(F21:F24)</f>
        <v>1467</v>
      </c>
      <c r="G25" s="34">
        <f t="shared" si="6"/>
        <v>1995</v>
      </c>
      <c r="H25" s="34">
        <f t="shared" si="6"/>
        <v>2007</v>
      </c>
      <c r="I25" s="34">
        <f t="shared" si="6"/>
        <v>1662</v>
      </c>
      <c r="J25" s="34">
        <f t="shared" si="6"/>
        <v>1872</v>
      </c>
      <c r="K25" s="34">
        <f t="shared" si="6"/>
        <v>1392</v>
      </c>
      <c r="L25" s="34">
        <f t="shared" si="6"/>
        <v>1392</v>
      </c>
      <c r="M25" s="34">
        <f t="shared" si="6"/>
        <v>1737</v>
      </c>
      <c r="N25" s="34">
        <f t="shared" si="6"/>
        <v>3135</v>
      </c>
      <c r="O25" s="34">
        <f>SUM(C25:N25)</f>
        <v>21018</v>
      </c>
    </row>
    <row r="26" spans="1:15" s="7" customFormat="1" ht="13.2" x14ac:dyDescent="0.25">
      <c r="A26" s="10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s="7" customFormat="1" ht="13.2" x14ac:dyDescent="0.25"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1:15" s="7" customFormat="1" ht="13.8" x14ac:dyDescent="0.3">
      <c r="A28" s="7" t="s">
        <v>34</v>
      </c>
      <c r="C28" s="50">
        <v>350</v>
      </c>
      <c r="D28" s="18">
        <v>400</v>
      </c>
      <c r="E28" s="18">
        <v>450</v>
      </c>
      <c r="F28" s="18">
        <v>350</v>
      </c>
      <c r="G28" s="18">
        <v>501</v>
      </c>
      <c r="H28" s="18">
        <v>501</v>
      </c>
      <c r="I28" s="18">
        <v>481</v>
      </c>
      <c r="J28" s="18">
        <v>500</v>
      </c>
      <c r="K28" s="18">
        <v>400</v>
      </c>
      <c r="L28" s="18">
        <v>400</v>
      </c>
      <c r="M28" s="18">
        <v>500</v>
      </c>
      <c r="N28" s="18">
        <v>800</v>
      </c>
      <c r="O28" s="18">
        <f>SUM(C28:N28)</f>
        <v>5633</v>
      </c>
    </row>
    <row r="29" spans="1:15" s="7" customFormat="1" ht="13.8" x14ac:dyDescent="0.3">
      <c r="A29" s="7" t="s">
        <v>45</v>
      </c>
      <c r="B29" s="15"/>
      <c r="C29" s="50">
        <v>350</v>
      </c>
      <c r="D29" s="18">
        <v>350</v>
      </c>
      <c r="E29" s="18">
        <v>350</v>
      </c>
      <c r="F29" s="18">
        <v>300</v>
      </c>
      <c r="G29" s="18">
        <v>550</v>
      </c>
      <c r="H29" s="18">
        <v>250</v>
      </c>
      <c r="I29" s="18">
        <v>250</v>
      </c>
      <c r="J29" s="18">
        <v>400</v>
      </c>
      <c r="K29" s="18">
        <v>250</v>
      </c>
      <c r="L29" s="18">
        <v>250</v>
      </c>
      <c r="M29" s="18">
        <v>580</v>
      </c>
      <c r="N29" s="18">
        <v>580</v>
      </c>
      <c r="O29" s="18">
        <f t="shared" ref="O29:O31" si="7">SUM(C29:N29)</f>
        <v>4460</v>
      </c>
    </row>
    <row r="30" spans="1:15" s="7" customFormat="1" ht="13.8" x14ac:dyDescent="0.3">
      <c r="A30" s="7" t="s">
        <v>18</v>
      </c>
      <c r="C30" s="50">
        <v>20</v>
      </c>
      <c r="D30" s="18">
        <v>20</v>
      </c>
      <c r="E30" s="18">
        <v>20</v>
      </c>
      <c r="F30" s="18">
        <v>20</v>
      </c>
      <c r="G30" s="18">
        <v>20</v>
      </c>
      <c r="H30" s="18">
        <v>20</v>
      </c>
      <c r="I30" s="18">
        <v>20</v>
      </c>
      <c r="J30" s="18">
        <v>20</v>
      </c>
      <c r="K30" s="18">
        <v>20</v>
      </c>
      <c r="L30" s="18">
        <v>20</v>
      </c>
      <c r="M30" s="18">
        <v>20</v>
      </c>
      <c r="N30" s="18">
        <v>20</v>
      </c>
      <c r="O30" s="18">
        <f t="shared" si="7"/>
        <v>240</v>
      </c>
    </row>
    <row r="31" spans="1:15" s="7" customFormat="1" ht="13.8" x14ac:dyDescent="0.3">
      <c r="A31" s="7" t="s">
        <v>62</v>
      </c>
      <c r="B31" s="15"/>
      <c r="C31" s="51">
        <v>25</v>
      </c>
      <c r="D31" s="33">
        <v>0</v>
      </c>
      <c r="E31" s="33">
        <v>25</v>
      </c>
      <c r="F31" s="33">
        <v>0</v>
      </c>
      <c r="G31" s="33">
        <v>25</v>
      </c>
      <c r="H31" s="33">
        <v>0</v>
      </c>
      <c r="I31" s="33">
        <v>25</v>
      </c>
      <c r="J31" s="33">
        <v>0</v>
      </c>
      <c r="K31" s="33">
        <v>25</v>
      </c>
      <c r="L31" s="33">
        <v>0</v>
      </c>
      <c r="M31" s="33">
        <v>25</v>
      </c>
      <c r="N31" s="33">
        <v>0</v>
      </c>
      <c r="O31" s="33">
        <f t="shared" si="7"/>
        <v>150</v>
      </c>
    </row>
    <row r="32" spans="1:15" s="7" customFormat="1" hidden="1" x14ac:dyDescent="0.3">
      <c r="A32" s="30" t="s">
        <v>63</v>
      </c>
      <c r="B32" s="32"/>
      <c r="C32" s="35">
        <f t="shared" ref="C32:N32" si="8">SUM(C28:C31)</f>
        <v>745</v>
      </c>
      <c r="D32" s="35">
        <f t="shared" si="8"/>
        <v>770</v>
      </c>
      <c r="E32" s="35">
        <f t="shared" si="8"/>
        <v>845</v>
      </c>
      <c r="F32" s="35">
        <f t="shared" si="8"/>
        <v>670</v>
      </c>
      <c r="G32" s="35">
        <f t="shared" si="8"/>
        <v>1096</v>
      </c>
      <c r="H32" s="35">
        <f t="shared" si="8"/>
        <v>771</v>
      </c>
      <c r="I32" s="35">
        <f t="shared" si="8"/>
        <v>776</v>
      </c>
      <c r="J32" s="35">
        <f t="shared" si="8"/>
        <v>920</v>
      </c>
      <c r="K32" s="35">
        <f t="shared" si="8"/>
        <v>695</v>
      </c>
      <c r="L32" s="35">
        <f t="shared" si="8"/>
        <v>670</v>
      </c>
      <c r="M32" s="35">
        <f t="shared" si="8"/>
        <v>1125</v>
      </c>
      <c r="N32" s="35">
        <f t="shared" si="8"/>
        <v>1400</v>
      </c>
      <c r="O32" s="35">
        <f>SUM(C32:N32)</f>
        <v>10483</v>
      </c>
    </row>
    <row r="33" spans="1:15" s="7" customFormat="1" ht="13.2" hidden="1" x14ac:dyDescent="0.25">
      <c r="D33" s="15"/>
      <c r="E33" s="15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1:15" s="7" customFormat="1" ht="13.2" hidden="1" x14ac:dyDescent="0.25">
      <c r="C34" s="15"/>
      <c r="D34" s="15"/>
      <c r="E34" s="15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1:15" s="7" customFormat="1" ht="13.2" hidden="1" x14ac:dyDescent="0.25">
      <c r="A35" s="14" t="s">
        <v>90</v>
      </c>
      <c r="B35" s="54"/>
      <c r="C35" s="54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</row>
    <row r="36" spans="1:15" s="7" customFormat="1" ht="13.2" hidden="1" x14ac:dyDescent="0.25">
      <c r="A36" s="7" t="s">
        <v>91</v>
      </c>
      <c r="B36" s="15"/>
      <c r="C36" s="15"/>
      <c r="D36" s="15"/>
      <c r="E36" s="18">
        <f>'Start Up Costs '!C40</f>
        <v>0</v>
      </c>
      <c r="F36" s="18"/>
      <c r="G36" s="18"/>
      <c r="H36" s="18"/>
      <c r="I36" s="18"/>
      <c r="J36" s="18"/>
      <c r="K36" s="18"/>
      <c r="L36" s="18"/>
      <c r="M36" s="18"/>
      <c r="N36" s="18"/>
    </row>
    <row r="37" spans="1:15" s="7" customFormat="1" ht="13.2" hidden="1" x14ac:dyDescent="0.25">
      <c r="A37" s="7" t="s">
        <v>37</v>
      </c>
      <c r="B37" s="15"/>
      <c r="C37" s="15"/>
      <c r="D37" s="15"/>
      <c r="E37" s="18"/>
      <c r="F37" s="18"/>
      <c r="G37" s="18"/>
      <c r="H37" s="18"/>
      <c r="I37" s="18"/>
      <c r="J37" s="18"/>
      <c r="K37" s="18"/>
      <c r="L37" s="18"/>
      <c r="M37" s="18"/>
      <c r="N37" s="18"/>
    </row>
    <row r="38" spans="1:15" s="7" customFormat="1" ht="13.2" hidden="1" x14ac:dyDescent="0.25">
      <c r="A38" s="7" t="s">
        <v>38</v>
      </c>
      <c r="B38" s="15"/>
      <c r="C38" s="15"/>
      <c r="D38" s="15"/>
      <c r="E38" s="18"/>
      <c r="F38" s="18"/>
      <c r="G38" s="18"/>
      <c r="H38" s="18"/>
      <c r="I38" s="18"/>
      <c r="J38" s="18"/>
      <c r="K38" s="18"/>
      <c r="L38" s="18"/>
      <c r="M38" s="18"/>
      <c r="N38" s="18"/>
    </row>
    <row r="39" spans="1:15" s="7" customFormat="1" ht="13.2" hidden="1" x14ac:dyDescent="0.25">
      <c r="B39" s="54"/>
      <c r="C39" s="16"/>
      <c r="D39" s="16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58"/>
    </row>
    <row r="40" spans="1:15" s="7" customFormat="1" ht="13.2" hidden="1" x14ac:dyDescent="0.25">
      <c r="A40" s="103"/>
      <c r="C40" s="17">
        <f>SUM(B36:B39)</f>
        <v>0</v>
      </c>
      <c r="D40" s="17">
        <f>SUM(C36:C39)</f>
        <v>0</v>
      </c>
      <c r="E40" s="17">
        <f>SUM(D36:D39)</f>
        <v>0</v>
      </c>
      <c r="F40" s="36">
        <f>E36</f>
        <v>0</v>
      </c>
      <c r="G40" s="36">
        <f t="shared" ref="G40:O40" si="9">SUM(F36:F39)</f>
        <v>0</v>
      </c>
      <c r="H40" s="36">
        <f t="shared" si="9"/>
        <v>0</v>
      </c>
      <c r="I40" s="36">
        <f t="shared" si="9"/>
        <v>0</v>
      </c>
      <c r="J40" s="36">
        <f t="shared" si="9"/>
        <v>0</v>
      </c>
      <c r="K40" s="36">
        <f t="shared" si="9"/>
        <v>0</v>
      </c>
      <c r="L40" s="36">
        <f t="shared" si="9"/>
        <v>0</v>
      </c>
      <c r="M40" s="36">
        <f t="shared" si="9"/>
        <v>0</v>
      </c>
      <c r="N40" s="36">
        <f t="shared" si="9"/>
        <v>0</v>
      </c>
      <c r="O40" s="36">
        <f t="shared" si="9"/>
        <v>0</v>
      </c>
    </row>
    <row r="41" spans="1:15" s="7" customFormat="1" ht="13.2" hidden="1" x14ac:dyDescent="0.25">
      <c r="C41" s="15"/>
      <c r="D41" s="15"/>
      <c r="E41" s="15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s="7" customFormat="1" ht="13.2" hidden="1" x14ac:dyDescent="0.25">
      <c r="A42" s="7" t="s">
        <v>41</v>
      </c>
      <c r="C42" s="15"/>
      <c r="D42" s="15"/>
      <c r="E42" s="15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5" s="7" customFormat="1" ht="13.2" hidden="1" x14ac:dyDescent="0.25">
      <c r="A43" s="7" t="s">
        <v>42</v>
      </c>
      <c r="C43" s="16"/>
      <c r="D43" s="16"/>
      <c r="E43" s="16"/>
      <c r="F43" s="33"/>
      <c r="G43" s="33"/>
      <c r="H43" s="33"/>
      <c r="I43" s="33"/>
      <c r="J43" s="33"/>
      <c r="K43" s="33"/>
      <c r="L43" s="33"/>
      <c r="M43" s="33"/>
      <c r="N43" s="33"/>
      <c r="O43" s="33"/>
    </row>
    <row r="44" spans="1:15" s="7" customFormat="1" ht="13.2" x14ac:dyDescent="0.25">
      <c r="A44" s="104"/>
      <c r="C44" s="17">
        <f t="shared" ref="C44:N44" si="10">SUM(C42:C43)</f>
        <v>0</v>
      </c>
      <c r="D44" s="17">
        <f t="shared" si="10"/>
        <v>0</v>
      </c>
      <c r="E44" s="17">
        <f t="shared" si="10"/>
        <v>0</v>
      </c>
      <c r="F44" s="36">
        <f t="shared" si="10"/>
        <v>0</v>
      </c>
      <c r="G44" s="36">
        <f t="shared" si="10"/>
        <v>0</v>
      </c>
      <c r="H44" s="36">
        <f t="shared" si="10"/>
        <v>0</v>
      </c>
      <c r="I44" s="36">
        <f t="shared" si="10"/>
        <v>0</v>
      </c>
      <c r="J44" s="36">
        <f t="shared" si="10"/>
        <v>0</v>
      </c>
      <c r="K44" s="36">
        <f t="shared" si="10"/>
        <v>0</v>
      </c>
      <c r="L44" s="36">
        <f t="shared" si="10"/>
        <v>0</v>
      </c>
      <c r="M44" s="36">
        <f t="shared" si="10"/>
        <v>0</v>
      </c>
      <c r="N44" s="36">
        <f t="shared" si="10"/>
        <v>0</v>
      </c>
      <c r="O44" s="36">
        <f t="shared" ref="O44" si="11">SUM(O42:O43)</f>
        <v>0</v>
      </c>
    </row>
    <row r="45" spans="1:15" s="7" customFormat="1" ht="13.2" x14ac:dyDescent="0.25">
      <c r="C45" s="15"/>
      <c r="D45" s="15"/>
      <c r="E45" s="15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5" s="7" customFormat="1" ht="13.2" x14ac:dyDescent="0.25">
      <c r="A46" s="121" t="s">
        <v>93</v>
      </c>
      <c r="C46" s="36">
        <f>C25-C32-C40+C44</f>
        <v>695</v>
      </c>
      <c r="D46" s="36">
        <f>D25-D32-D40+D44</f>
        <v>697</v>
      </c>
      <c r="E46" s="36">
        <f>E25-E32-E40+E44</f>
        <v>607</v>
      </c>
      <c r="F46" s="36">
        <f>F25-F32-F40+F44</f>
        <v>797</v>
      </c>
      <c r="G46" s="36">
        <f>G25-G32-G40+G44</f>
        <v>899</v>
      </c>
      <c r="H46" s="36">
        <f>H25-H32-H40+H44</f>
        <v>1236</v>
      </c>
      <c r="I46" s="36">
        <f>I25-I32-I40+I44</f>
        <v>886</v>
      </c>
      <c r="J46" s="36">
        <f>J25-J32-J40+J44</f>
        <v>952</v>
      </c>
      <c r="K46" s="36">
        <f>K25-K32-K40+K44</f>
        <v>697</v>
      </c>
      <c r="L46" s="36">
        <f>L25-L32-L40+L44</f>
        <v>722</v>
      </c>
      <c r="M46" s="36">
        <f>M25-M32-M40+M44</f>
        <v>612</v>
      </c>
      <c r="N46" s="36">
        <f>N25-N32-N40+N44</f>
        <v>1735</v>
      </c>
      <c r="O46" s="36">
        <f>N46</f>
        <v>1735</v>
      </c>
    </row>
    <row r="47" spans="1:15" s="7" customFormat="1" ht="13.2" x14ac:dyDescent="0.25">
      <c r="C47" s="15"/>
      <c r="D47" s="15"/>
      <c r="E47" s="15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5" ht="16.2" thickBot="1" x14ac:dyDescent="0.35">
      <c r="A48" s="120" t="s">
        <v>44</v>
      </c>
      <c r="B48" s="7"/>
      <c r="C48" s="56">
        <f>C9+C46</f>
        <v>22733.48</v>
      </c>
      <c r="D48" s="56">
        <f>D9+D46</f>
        <v>23430.48</v>
      </c>
      <c r="E48" s="56">
        <f>E9+E46</f>
        <v>24037.48</v>
      </c>
      <c r="F48" s="56">
        <f>F9+F46</f>
        <v>24834.48</v>
      </c>
      <c r="G48" s="56">
        <f>G9+G46</f>
        <v>25733.48</v>
      </c>
      <c r="H48" s="56">
        <f>H9+H46</f>
        <v>26969.48</v>
      </c>
      <c r="I48" s="56">
        <f>I9+I46</f>
        <v>27855.48</v>
      </c>
      <c r="J48" s="56">
        <f>J9+J46</f>
        <v>28807.48</v>
      </c>
      <c r="K48" s="56">
        <f>K9+K46</f>
        <v>29504.48</v>
      </c>
      <c r="L48" s="56">
        <f>L9+L46</f>
        <v>30226.48</v>
      </c>
      <c r="M48" s="56">
        <f>M9+M46</f>
        <v>30838.48</v>
      </c>
      <c r="N48" s="56">
        <f>N9+N46</f>
        <v>32573.48</v>
      </c>
      <c r="O48" s="56">
        <f>O9+O46</f>
        <v>32573.48</v>
      </c>
    </row>
    <row r="49" ht="16.2" thickTop="1" x14ac:dyDescent="0.3"/>
  </sheetData>
  <mergeCells count="2">
    <mergeCell ref="A1:A3"/>
    <mergeCell ref="A5:O5"/>
  </mergeCells>
  <conditionalFormatting sqref="C48:N48">
    <cfRule type="cellIs" dxfId="1" priority="2" operator="lessThan">
      <formula>#REF!</formula>
    </cfRule>
  </conditionalFormatting>
  <conditionalFormatting sqref="O48">
    <cfRule type="cellIs" dxfId="0" priority="1" operator="lessThan">
      <formula>#REF!</formula>
    </cfRule>
  </conditionalFormatting>
  <pageMargins left="0.25" right="0.25" top="0.75" bottom="0.75" header="0.3" footer="0.3"/>
  <pageSetup scale="6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3B321-DA32-4933-BB9F-CC60CDF4F1B8}">
  <sheetPr>
    <pageSetUpPr fitToPage="1"/>
  </sheetPr>
  <dimension ref="A1:E29"/>
  <sheetViews>
    <sheetView tabSelected="1" zoomScale="85" zoomScaleNormal="85" workbookViewId="0">
      <selection activeCell="H24" sqref="H24"/>
    </sheetView>
  </sheetViews>
  <sheetFormatPr defaultRowHeight="15.6" x14ac:dyDescent="0.3"/>
  <cols>
    <col min="1" max="1" width="10.09765625" customWidth="1"/>
    <col min="2" max="2" width="37" customWidth="1"/>
    <col min="3" max="3" width="17.3984375" customWidth="1"/>
    <col min="4" max="4" width="17.59765625" customWidth="1"/>
    <col min="5" max="5" width="17.8984375" customWidth="1"/>
  </cols>
  <sheetData>
    <row r="1" spans="1:5" ht="18" x14ac:dyDescent="0.35">
      <c r="A1" s="107" t="s">
        <v>74</v>
      </c>
      <c r="B1" s="107"/>
      <c r="C1" s="107"/>
      <c r="D1" s="107"/>
      <c r="E1" s="107"/>
    </row>
    <row r="2" spans="1:5" ht="18" x14ac:dyDescent="0.35">
      <c r="A2" s="107" t="s">
        <v>75</v>
      </c>
      <c r="B2" s="107"/>
      <c r="C2" s="107"/>
      <c r="D2" s="107"/>
      <c r="E2" s="107"/>
    </row>
    <row r="3" spans="1:5" x14ac:dyDescent="0.3">
      <c r="A3" s="44"/>
      <c r="B3" s="44"/>
      <c r="C3" s="44"/>
      <c r="D3" s="44"/>
      <c r="E3" s="47"/>
    </row>
    <row r="4" spans="1:5" hidden="1" x14ac:dyDescent="0.3">
      <c r="A4" s="79" t="s">
        <v>103</v>
      </c>
      <c r="B4" s="79" t="s">
        <v>104</v>
      </c>
      <c r="C4" s="97" t="s">
        <v>105</v>
      </c>
      <c r="D4" s="97" t="s">
        <v>106</v>
      </c>
      <c r="E4" s="97" t="s">
        <v>107</v>
      </c>
    </row>
    <row r="5" spans="1:5" x14ac:dyDescent="0.3">
      <c r="A5" s="79"/>
      <c r="B5" s="79"/>
      <c r="C5" s="97">
        <v>2024</v>
      </c>
      <c r="D5" s="97">
        <v>2025</v>
      </c>
      <c r="E5" s="97">
        <v>2026</v>
      </c>
    </row>
    <row r="6" spans="1:5" x14ac:dyDescent="0.3">
      <c r="A6" s="80" t="s">
        <v>76</v>
      </c>
      <c r="B6" s="79"/>
      <c r="C6" s="79"/>
      <c r="D6" s="79"/>
      <c r="E6" s="79"/>
    </row>
    <row r="7" spans="1:5" x14ac:dyDescent="0.3">
      <c r="A7" s="79"/>
      <c r="B7" s="81" t="s">
        <v>77</v>
      </c>
      <c r="C7" s="82">
        <v>11554.48</v>
      </c>
      <c r="D7" s="82">
        <v>22038.48</v>
      </c>
      <c r="E7" s="82">
        <v>32573.48</v>
      </c>
    </row>
    <row r="8" spans="1:5" x14ac:dyDescent="0.3">
      <c r="A8" s="79"/>
      <c r="B8" s="79" t="s">
        <v>78</v>
      </c>
      <c r="C8" s="83">
        <v>0</v>
      </c>
      <c r="D8" s="83">
        <v>0</v>
      </c>
      <c r="E8" s="83">
        <v>0</v>
      </c>
    </row>
    <row r="9" spans="1:5" x14ac:dyDescent="0.3">
      <c r="A9" s="79"/>
      <c r="B9" s="79" t="s">
        <v>71</v>
      </c>
      <c r="C9" s="83">
        <v>2316.44</v>
      </c>
      <c r="D9" s="83">
        <v>2316.44</v>
      </c>
      <c r="E9" s="83">
        <v>2316.44</v>
      </c>
    </row>
    <row r="10" spans="1:5" x14ac:dyDescent="0.3">
      <c r="A10" s="79"/>
      <c r="B10" s="79" t="s">
        <v>79</v>
      </c>
      <c r="C10" s="84">
        <v>463.29</v>
      </c>
      <c r="D10" s="84">
        <v>926.58</v>
      </c>
      <c r="E10" s="84">
        <v>1389.87</v>
      </c>
    </row>
    <row r="11" spans="1:5" s="44" customFormat="1" x14ac:dyDescent="0.3">
      <c r="A11" s="79"/>
      <c r="B11" s="79" t="s">
        <v>97</v>
      </c>
      <c r="C11" s="83">
        <f>C9-C10</f>
        <v>1853.15</v>
      </c>
      <c r="D11" s="83">
        <f t="shared" ref="D11:E11" si="0">D9-D10</f>
        <v>1389.8600000000001</v>
      </c>
      <c r="E11" s="83">
        <f t="shared" si="0"/>
        <v>926.57000000000016</v>
      </c>
    </row>
    <row r="12" spans="1:5" s="74" customFormat="1" x14ac:dyDescent="0.3">
      <c r="A12" s="79"/>
      <c r="B12" s="79"/>
      <c r="C12" s="84"/>
      <c r="D12" s="84"/>
      <c r="E12" s="84"/>
    </row>
    <row r="13" spans="1:5" x14ac:dyDescent="0.3">
      <c r="A13" s="85" t="s">
        <v>80</v>
      </c>
      <c r="B13" s="79"/>
      <c r="C13" s="86">
        <f>C7+C11</f>
        <v>13407.63</v>
      </c>
      <c r="D13" s="86">
        <f>D7+D11</f>
        <v>23428.34</v>
      </c>
      <c r="E13" s="86">
        <f>E7+E11</f>
        <v>33500.050000000003</v>
      </c>
    </row>
    <row r="14" spans="1:5" x14ac:dyDescent="0.3">
      <c r="A14" s="80"/>
      <c r="B14" s="79"/>
      <c r="C14" s="82"/>
      <c r="D14" s="82"/>
      <c r="E14" s="82"/>
    </row>
    <row r="15" spans="1:5" x14ac:dyDescent="0.3">
      <c r="A15" s="79"/>
      <c r="B15" s="80"/>
      <c r="C15" s="79"/>
      <c r="D15" s="79"/>
      <c r="E15" s="79"/>
    </row>
    <row r="16" spans="1:5" x14ac:dyDescent="0.3">
      <c r="A16" s="80" t="s">
        <v>81</v>
      </c>
      <c r="B16" s="79"/>
      <c r="C16" s="87"/>
      <c r="D16" s="87"/>
      <c r="E16" s="87"/>
    </row>
    <row r="17" spans="1:5" x14ac:dyDescent="0.3">
      <c r="A17" s="79"/>
      <c r="B17" s="79" t="s">
        <v>82</v>
      </c>
      <c r="C17" s="88">
        <v>0</v>
      </c>
      <c r="D17" s="88">
        <v>0</v>
      </c>
      <c r="E17" s="88">
        <v>0</v>
      </c>
    </row>
    <row r="18" spans="1:5" x14ac:dyDescent="0.3">
      <c r="A18" s="79"/>
      <c r="B18" s="79" t="s">
        <v>98</v>
      </c>
      <c r="C18" s="89">
        <f>C17</f>
        <v>0</v>
      </c>
      <c r="D18" s="90"/>
      <c r="E18" s="90"/>
    </row>
    <row r="19" spans="1:5" x14ac:dyDescent="0.3">
      <c r="A19" s="80" t="s">
        <v>83</v>
      </c>
      <c r="B19" s="79"/>
      <c r="C19" s="79"/>
      <c r="D19" s="79"/>
      <c r="E19" s="79"/>
    </row>
    <row r="20" spans="1:5" x14ac:dyDescent="0.3">
      <c r="A20" s="79"/>
      <c r="B20" s="79" t="s">
        <v>84</v>
      </c>
      <c r="C20" s="94">
        <v>5000</v>
      </c>
      <c r="D20" s="94">
        <f>C24</f>
        <v>13407.63</v>
      </c>
      <c r="E20" s="94">
        <f>D24</f>
        <v>23428.339999999997</v>
      </c>
    </row>
    <row r="21" spans="1:5" s="44" customFormat="1" x14ac:dyDescent="0.3">
      <c r="A21" s="79"/>
      <c r="B21" s="79" t="s">
        <v>85</v>
      </c>
      <c r="C21" s="84">
        <v>9225</v>
      </c>
      <c r="D21" s="84">
        <v>15389</v>
      </c>
      <c r="E21" s="84">
        <v>12020</v>
      </c>
    </row>
    <row r="22" spans="1:5" s="44" customFormat="1" x14ac:dyDescent="0.3">
      <c r="A22" s="79"/>
      <c r="B22" s="79" t="s">
        <v>99</v>
      </c>
      <c r="C22" s="83">
        <f>C20+C21</f>
        <v>14225</v>
      </c>
      <c r="D22" s="83">
        <f>SUM(D20:D21)</f>
        <v>28796.629999999997</v>
      </c>
      <c r="E22" s="83">
        <f>SUM(E20:E21)</f>
        <v>35448.339999999997</v>
      </c>
    </row>
    <row r="23" spans="1:5" x14ac:dyDescent="0.3">
      <c r="A23" s="79"/>
      <c r="B23" s="79" t="s">
        <v>100</v>
      </c>
      <c r="C23" s="84">
        <v>817.37</v>
      </c>
      <c r="D23" s="84">
        <v>5368.29</v>
      </c>
      <c r="E23" s="84">
        <v>1948.29</v>
      </c>
    </row>
    <row r="24" spans="1:5" s="44" customFormat="1" x14ac:dyDescent="0.3">
      <c r="A24" s="79"/>
      <c r="B24" s="85" t="s">
        <v>86</v>
      </c>
      <c r="C24" s="82">
        <f>C22-C23</f>
        <v>13407.63</v>
      </c>
      <c r="D24" s="82">
        <f t="shared" ref="D24:E24" si="1">D22-D23</f>
        <v>23428.339999999997</v>
      </c>
      <c r="E24" s="82">
        <f t="shared" si="1"/>
        <v>33500.049999999996</v>
      </c>
    </row>
    <row r="25" spans="1:5" s="74" customFormat="1" x14ac:dyDescent="0.3">
      <c r="A25" s="79"/>
      <c r="B25" s="85"/>
      <c r="C25" s="92"/>
      <c r="D25" s="92"/>
      <c r="E25" s="92"/>
    </row>
    <row r="26" spans="1:5" ht="18" thickBot="1" x14ac:dyDescent="0.35">
      <c r="A26" s="91" t="s">
        <v>87</v>
      </c>
      <c r="B26" s="79"/>
      <c r="C26" s="93">
        <f>C18+C24</f>
        <v>13407.63</v>
      </c>
      <c r="D26" s="93">
        <f>D17+D24</f>
        <v>23428.339999999997</v>
      </c>
      <c r="E26" s="93">
        <f>E18+E24</f>
        <v>33500.049999999996</v>
      </c>
    </row>
    <row r="27" spans="1:5" ht="16.2" thickTop="1" x14ac:dyDescent="0.3">
      <c r="A27" s="76"/>
      <c r="B27" s="77"/>
      <c r="C27" s="76"/>
      <c r="D27" s="76"/>
      <c r="E27" s="76"/>
    </row>
    <row r="28" spans="1:5" ht="18" x14ac:dyDescent="0.3">
      <c r="A28" s="78"/>
      <c r="B28" s="76"/>
      <c r="C28" s="76"/>
      <c r="D28" s="76"/>
      <c r="E28" s="76"/>
    </row>
    <row r="29" spans="1:5" x14ac:dyDescent="0.3">
      <c r="A29" s="76"/>
      <c r="B29" s="76"/>
      <c r="C29" s="76"/>
      <c r="D29" s="76"/>
      <c r="E29" s="76"/>
    </row>
  </sheetData>
  <mergeCells count="2">
    <mergeCell ref="A1:E1"/>
    <mergeCell ref="A2:E2"/>
  </mergeCells>
  <pageMargins left="0.25" right="0.25" top="0.75" bottom="0.75" header="0.3" footer="0.3"/>
  <pageSetup scale="9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Start Up Costs </vt:lpstr>
      <vt:lpstr>Income Statement Year 1 </vt:lpstr>
      <vt:lpstr>Income Statement Year 2 </vt:lpstr>
      <vt:lpstr>Income Statement Year 3</vt:lpstr>
      <vt:lpstr>Cash flow 1</vt:lpstr>
      <vt:lpstr>Cash Flow 2</vt:lpstr>
      <vt:lpstr>Cash flow 3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cp:lastPrinted>2024-03-19T21:15:45Z</cp:lastPrinted>
  <dcterms:created xsi:type="dcterms:W3CDTF">2022-03-19T15:50:25Z</dcterms:created>
  <dcterms:modified xsi:type="dcterms:W3CDTF">2024-03-19T21:58:49Z</dcterms:modified>
</cp:coreProperties>
</file>